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700"/>
  </bookViews>
  <sheets>
    <sheet name="звіт фін план 2 кв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_123Graph_XGRAPH3" localSheetId="0" hidden="1">[1]GDP!#REF!</definedName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 localSheetId="0">#REF!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 localSheetId="0">#REF!</definedName>
    <definedName name="Cost_Category_National_ID">#REF!</definedName>
    <definedName name="Cе511" localSheetId="0">#REF!</definedName>
    <definedName name="Cе511">#REF!</definedName>
    <definedName name="d">'[9]МТР Газ України'!$B$4</definedName>
    <definedName name="Database">'[10]Ener '!$A$1:$G$2645</definedName>
    <definedName name="dCPIb" localSheetId="0">[11]попер_роз!#REF!</definedName>
    <definedName name="dCPIb">[11]попер_роз!#REF!</definedName>
    <definedName name="dPPIb" localSheetId="0">[11]попер_роз!#REF!</definedName>
    <definedName name="dPPIb">[11]попер_роз!#REF!</definedName>
    <definedName name="ds" localSheetId="0">'[12]7  Інші витрати'!#REF!</definedName>
    <definedName name="ds">'[12]7  Інші витрати'!#REF!</definedName>
    <definedName name="Fact_Type_ID" localSheetId="0">#REF!</definedName>
    <definedName name="Fact_Type_ID">#REF!</definedName>
    <definedName name="G">'[13]МТР Газ України'!$B$1</definedName>
    <definedName name="ij1sssss" localSheetId="0">'[14]7  Інші витрати'!#REF!</definedName>
    <definedName name="ij1sssss">'[14]7  Інші витрати'!#REF!</definedName>
    <definedName name="LastItem">[15]Лист1!$A$1</definedName>
    <definedName name="Load">'[16]МТР Газ України'!$B$4</definedName>
    <definedName name="Load_ID">'[17]МТР Газ України'!$B$4</definedName>
    <definedName name="Load_ID_10" localSheetId="0">'[18]7  Інші витрати'!#REF!</definedName>
    <definedName name="Load_ID_10">'[18]7  Інші витрати'!#REF!</definedName>
    <definedName name="Load_ID_11">'[19]МТР Газ України'!$B$4</definedName>
    <definedName name="Load_ID_12">'[19]МТР Газ України'!$B$4</definedName>
    <definedName name="Load_ID_13">'[19]МТР Газ України'!$B$4</definedName>
    <definedName name="Load_ID_14">'[19]МТР Газ України'!$B$4</definedName>
    <definedName name="Load_ID_15">'[19]МТР Газ України'!$B$4</definedName>
    <definedName name="Load_ID_16">'[19]МТР Газ України'!$B$4</definedName>
    <definedName name="Load_ID_17">'[19]МТР Газ України'!$B$4</definedName>
    <definedName name="Load_ID_18">'[20]МТР Газ України'!$B$4</definedName>
    <definedName name="Load_ID_19">'[21]МТР Газ України'!$B$4</definedName>
    <definedName name="Load_ID_20">'[20]МТР Газ України'!$B$4</definedName>
    <definedName name="Load_ID_200">'[16]МТР Газ України'!$B$4</definedName>
    <definedName name="Load_ID_21">'[22]МТР Газ України'!$B$4</definedName>
    <definedName name="Load_ID_23">'[21]МТР Газ України'!$B$4</definedName>
    <definedName name="Load_ID_25">'[22]МТР Газ України'!$B$4</definedName>
    <definedName name="Load_ID_542">'[23]МТР Газ України'!$B$4</definedName>
    <definedName name="Load_ID_6">'[19]МТР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[24]Inform!$E$5</definedName>
    <definedName name="qw">[5]Inform!$E$5</definedName>
    <definedName name="qwert">[5]Inform!$G$2</definedName>
    <definedName name="qwerty">'[4]МТР Газ України'!$B$4</definedName>
    <definedName name="ShowFil" localSheetId="0">[15]!ShowFil</definedName>
    <definedName name="ShowFil">[15]!ShowFil</definedName>
    <definedName name="SU_ID" localSheetId="0">#REF!</definedName>
    <definedName name="SU_ID">#REF!</definedName>
    <definedName name="Time_ID">'[17]МТР Газ України'!$B$1</definedName>
    <definedName name="Time_ID_10" localSheetId="0">'[18]7  Інші витрати'!#REF!</definedName>
    <definedName name="Time_ID_10">'[18]7  Інші витрати'!#REF!</definedName>
    <definedName name="Time_ID_11">'[19]МТР Газ України'!$B$1</definedName>
    <definedName name="Time_ID_12">'[19]МТР Газ України'!$B$1</definedName>
    <definedName name="Time_ID_13">'[19]МТР Газ України'!$B$1</definedName>
    <definedName name="Time_ID_14">'[19]МТР Газ України'!$B$1</definedName>
    <definedName name="Time_ID_15">'[19]МТР Газ України'!$B$1</definedName>
    <definedName name="Time_ID_16">'[19]МТР Газ України'!$B$1</definedName>
    <definedName name="Time_ID_17">'[19]МТР Газ України'!$B$1</definedName>
    <definedName name="Time_ID_18">'[20]МТР Газ України'!$B$1</definedName>
    <definedName name="Time_ID_19">'[21]МТР Газ України'!$B$1</definedName>
    <definedName name="Time_ID_20">'[20]МТР Газ України'!$B$1</definedName>
    <definedName name="Time_ID_21">'[22]МТР Газ України'!$B$1</definedName>
    <definedName name="Time_ID_23">'[21]МТР Газ України'!$B$1</definedName>
    <definedName name="Time_ID_25">'[22]МТР Газ України'!$B$1</definedName>
    <definedName name="Time_ID_6">'[19]МТР Газ України'!$B$1</definedName>
    <definedName name="Time_ID0">'[17]МТР Газ України'!$F$1</definedName>
    <definedName name="Time_ID0_10" localSheetId="0">'[18]7  Інші витрати'!#REF!</definedName>
    <definedName name="Time_ID0_10">'[18]7  Інші витрати'!#REF!</definedName>
    <definedName name="Time_ID0_11">'[19]МТР Газ України'!$F$1</definedName>
    <definedName name="Time_ID0_12">'[19]МТР Газ України'!$F$1</definedName>
    <definedName name="Time_ID0_13">'[19]МТР Газ України'!$F$1</definedName>
    <definedName name="Time_ID0_14">'[19]МТР Газ України'!$F$1</definedName>
    <definedName name="Time_ID0_15">'[19]МТР Газ України'!$F$1</definedName>
    <definedName name="Time_ID0_16">'[19]МТР Газ України'!$F$1</definedName>
    <definedName name="Time_ID0_17">'[19]МТР Газ України'!$F$1</definedName>
    <definedName name="Time_ID0_18">'[20]МТР Газ України'!$F$1</definedName>
    <definedName name="Time_ID0_19">'[21]МТР Газ України'!$F$1</definedName>
    <definedName name="Time_ID0_20">'[20]МТР Газ України'!$F$1</definedName>
    <definedName name="Time_ID0_21">'[22]МТР Газ України'!$F$1</definedName>
    <definedName name="Time_ID0_23">'[21]МТР Газ України'!$F$1</definedName>
    <definedName name="Time_ID0_25">'[22]МТР Газ України'!$F$1</definedName>
    <definedName name="Time_ID0_6">'[19]МТР Газ України'!$F$1</definedName>
    <definedName name="ttttttt" localSheetId="0">#REF!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'[25]МТР Газ України'!$B$4</definedName>
    <definedName name="wr">'[25]МТР Газ України'!$B$4</definedName>
    <definedName name="yyyy" localSheetId="0">#REF!</definedName>
    <definedName name="yyyy">#REF!</definedName>
    <definedName name="zx">'[4]МТР Газ України'!$F$1</definedName>
    <definedName name="zxc">[5]Inform!$E$38</definedName>
    <definedName name="а" localSheetId="0">'[14]7  Інші витрати'!#REF!</definedName>
    <definedName name="а">'[14]7  Інші витрати'!#REF!</definedName>
    <definedName name="ав" localSheetId="0">#REF!</definedName>
    <definedName name="ав">#REF!</definedName>
    <definedName name="аен">'[25]МТР Газ України'!$B$4</definedName>
    <definedName name="в">'[26]МТР Газ України'!$F$1</definedName>
    <definedName name="ватт" localSheetId="0">'[27]БАЗА  '!#REF!</definedName>
    <definedName name="ватт">'[27]БАЗА  '!#REF!</definedName>
    <definedName name="Д">'[16]МТР Газ України'!$B$4</definedName>
    <definedName name="е" localSheetId="0">#REF!</definedName>
    <definedName name="е">#REF!</definedName>
    <definedName name="є" localSheetId="0">#REF!</definedName>
    <definedName name="є">#REF!</definedName>
    <definedName name="_xlnm.Print_Titles" localSheetId="0">'звіт фін план 2 кв '!$49:$51</definedName>
    <definedName name="Заголовки_для_печати_МИ">'[28]1993'!$A$1:$IV$3,'[28]1993'!$A$1:$A$65536</definedName>
    <definedName name="і">[29]Inform!$F$2</definedName>
    <definedName name="ів" localSheetId="0">#REF!</definedName>
    <definedName name="ів">#REF!</definedName>
    <definedName name="ів___0" localSheetId="0">#REF!</definedName>
    <definedName name="ів___0">#REF!</definedName>
    <definedName name="ів_22" localSheetId="0">#REF!</definedName>
    <definedName name="ів_22">#REF!</definedName>
    <definedName name="ів_26" localSheetId="0">#REF!</definedName>
    <definedName name="ів_26">#REF!</definedName>
    <definedName name="іваіа" localSheetId="0">'[30]7  Інші витрати'!#REF!</definedName>
    <definedName name="іваіа">'[30]7  Інші витрати'!#REF!</definedName>
    <definedName name="іваф" localSheetId="0">#REF!</definedName>
    <definedName name="іваф">#REF!</definedName>
    <definedName name="івів">'[13]МТР Газ України'!$B$1</definedName>
    <definedName name="іцу">[24]Inform!$G$2</definedName>
    <definedName name="йуц" localSheetId="0">#REF!</definedName>
    <definedName name="йуц">#REF!</definedName>
    <definedName name="йцу" localSheetId="0">#REF!</definedName>
    <definedName name="йцу">#REF!</definedName>
    <definedName name="йцуйй" localSheetId="0">#REF!</definedName>
    <definedName name="йцуйй">#REF!</definedName>
    <definedName name="йцукц" localSheetId="0">'[30]7  Інші витрати'!#REF!</definedName>
    <definedName name="йцукц">'[30]7  Інші витрати'!#REF!</definedName>
    <definedName name="КЕ" localSheetId="0">#REF!</definedName>
    <definedName name="КЕ">#REF!</definedName>
    <definedName name="КЕ___0" localSheetId="0">#REF!</definedName>
    <definedName name="КЕ___0">#REF!</definedName>
    <definedName name="КЕ_22" localSheetId="0">#REF!</definedName>
    <definedName name="КЕ_22">#REF!</definedName>
    <definedName name="КЕ_26" localSheetId="0">#REF!</definedName>
    <definedName name="КЕ_26">#REF!</definedName>
    <definedName name="кен" localSheetId="0">#REF!</definedName>
    <definedName name="кен">#REF!</definedName>
    <definedName name="л" localSheetId="0">#REF!</definedName>
    <definedName name="л">#REF!</definedName>
    <definedName name="_xlnm.Print_Area" localSheetId="0">'звіт фін план 2 кв '!$A$5:$J$182</definedName>
    <definedName name="п" localSheetId="0">'[14]7  Інші витрати'!#REF!</definedName>
    <definedName name="п">'[14]7  Інші витрати'!#REF!</definedName>
    <definedName name="пдв">'[16]МТР Газ України'!$B$4</definedName>
    <definedName name="пдв_утг">'[16]МТР Газ України'!$F$1</definedName>
    <definedName name="План" localSheetId="0">#REF!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 localSheetId="0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 localSheetId="0">#REF!</definedName>
    <definedName name="р">#REF!</definedName>
    <definedName name="т">[32]Inform!$E$6</definedName>
    <definedName name="тариф">[33]Inform!$G$2</definedName>
    <definedName name="уйцукйцуйу" localSheetId="0">#REF!</definedName>
    <definedName name="уйцукйцуйу">#REF!</definedName>
    <definedName name="уке">[34]Inform!$G$2</definedName>
    <definedName name="УТГ">'[16]МТР Газ України'!$B$4</definedName>
    <definedName name="фів">'[25]МТР Газ України'!$B$4</definedName>
    <definedName name="фіваіф" localSheetId="0">'[30]7  Інші витрати'!#REF!</definedName>
    <definedName name="фіваіф">'[30]7  Інші витрати'!#REF!</definedName>
    <definedName name="фф">'[26]МТР Газ України'!$F$1</definedName>
    <definedName name="ц" localSheetId="0">'[14]7  Інші витрати'!#REF!</definedName>
    <definedName name="ц">'[14]7  Інші витрати'!#REF!</definedName>
    <definedName name="ччч" localSheetId="0">'[35]БАЗА  '!#REF!</definedName>
    <definedName name="ччч">'[35]БАЗА  '!#REF!</definedName>
    <definedName name="ш" localSheetId="0">#REF!</definedName>
    <definedName name="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<sst xmlns="http://schemas.openxmlformats.org/spreadsheetml/2006/main" count="444" uniqueCount="216">
  <si>
    <t>Додаток 1</t>
  </si>
  <si>
    <t xml:space="preserve">до Порядку складання, затвердження </t>
  </si>
  <si>
    <t xml:space="preserve">та контролю виконання фінансового плану </t>
  </si>
  <si>
    <t>суб'єкта господарювання державного сектору економіки</t>
  </si>
  <si>
    <t>(пункт 2)</t>
  </si>
  <si>
    <t xml:space="preserve">ЗАТВЕРДЖЕНО  </t>
  </si>
  <si>
    <t>Рішення виконавчого комітету міської ради</t>
  </si>
  <si>
    <t xml:space="preserve">         20            року   №</t>
  </si>
  <si>
    <t xml:space="preserve"> </t>
  </si>
  <si>
    <t>Звіт</t>
  </si>
  <si>
    <t>х</t>
  </si>
  <si>
    <t>Уточнений звіт</t>
  </si>
  <si>
    <t>зробити позначку "Х"</t>
  </si>
  <si>
    <t>Рік</t>
  </si>
  <si>
    <t>Коди</t>
  </si>
  <si>
    <t xml:space="preserve">Підприємство  </t>
  </si>
  <si>
    <t>КНП " Прилуцька міська стоматологічна поліклініка"</t>
  </si>
  <si>
    <t xml:space="preserve">за ЄДРПОУ </t>
  </si>
  <si>
    <t>05480654</t>
  </si>
  <si>
    <t xml:space="preserve">Організаційно-правова форма </t>
  </si>
  <si>
    <t>комунальне  підприємство</t>
  </si>
  <si>
    <t>за КОПФГ</t>
  </si>
  <si>
    <t>Територія</t>
  </si>
  <si>
    <t>м.Прилуки</t>
  </si>
  <si>
    <t>за КОАТУУ</t>
  </si>
  <si>
    <r>
      <rPr>
        <sz val="14"/>
        <rFont val="Times New Roman"/>
        <charset val="204"/>
      </rPr>
      <t xml:space="preserve">Орган державного управління  </t>
    </r>
    <r>
      <rPr>
        <b/>
        <i/>
        <sz val="14"/>
        <rFont val="Times New Roman"/>
        <charset val="204"/>
      </rPr>
      <t xml:space="preserve"> </t>
    </r>
  </si>
  <si>
    <t>Управління охорони здоров'я</t>
  </si>
  <si>
    <t>за СПОДУ</t>
  </si>
  <si>
    <t xml:space="preserve">Галузь     </t>
  </si>
  <si>
    <t>Міністерство охорони здоров'я</t>
  </si>
  <si>
    <t>за ЗКГНГ</t>
  </si>
  <si>
    <t xml:space="preserve">Вид економічної діяльності    </t>
  </si>
  <si>
    <t xml:space="preserve">Спеціалізована медична практика </t>
  </si>
  <si>
    <t xml:space="preserve">за  КВЕД  </t>
  </si>
  <si>
    <t>86.22</t>
  </si>
  <si>
    <t>Одиниця виміру, тис. грн</t>
  </si>
  <si>
    <t>тис.грн</t>
  </si>
  <si>
    <t>Стандарти звітності П(с)БОУ</t>
  </si>
  <si>
    <t>Х</t>
  </si>
  <si>
    <t>Форма власності</t>
  </si>
  <si>
    <t>комунальна</t>
  </si>
  <si>
    <t>Стандарти звітності МСФЗ</t>
  </si>
  <si>
    <t>Середньооблікова кількість штатних працівників</t>
  </si>
  <si>
    <t xml:space="preserve">Місцезнаходження  </t>
  </si>
  <si>
    <t>м.Прилуки, вул Земська, 7</t>
  </si>
  <si>
    <t xml:space="preserve">Телефон </t>
  </si>
  <si>
    <t>3-39-48</t>
  </si>
  <si>
    <t xml:space="preserve">Прізвище та ініціали керівника  </t>
  </si>
  <si>
    <t>Подружин С.В.</t>
  </si>
  <si>
    <t>ЗВІТ</t>
  </si>
  <si>
    <t xml:space="preserve">ПРО ВИКОНАННЯ ФІНАНСОВОГО ПЛАНУ ПІДПРИЄМСТВА </t>
  </si>
  <si>
    <t>за  ІІ квартал 2026р.</t>
  </si>
  <si>
    <t>Найменування показника</t>
  </si>
  <si>
    <t xml:space="preserve">Код рядка </t>
  </si>
  <si>
    <t>Звітний період (ІІ квартал)</t>
  </si>
  <si>
    <t>Звітний період наростающим підсумком з початку року</t>
  </si>
  <si>
    <t>план</t>
  </si>
  <si>
    <t>факт</t>
  </si>
  <si>
    <t>відхилення, +/-</t>
  </si>
  <si>
    <t>відхилення, %</t>
  </si>
  <si>
    <t>І. Формування фінансових результатів</t>
  </si>
  <si>
    <t>ДОХОДИ</t>
  </si>
  <si>
    <t>Дохід (виручка) від реалізації продукції (товарів, робіт, послуг)</t>
  </si>
  <si>
    <t>Дохід з місцевого бюджету за цільовими програмами, у тому числі:</t>
  </si>
  <si>
    <t xml:space="preserve">  Міська цільова  программа "Надання стоматологічної допомоги мешканцям м.Прилуки на 2026р."</t>
  </si>
  <si>
    <t>Сприяння виконання депутатських повноважень депутатами Прилуцької иіської ради на 2020рік</t>
  </si>
  <si>
    <t>Інші доходи від операційної діяльності, в т.ч.:</t>
  </si>
  <si>
    <t>дохід від операційної оренди активів</t>
  </si>
  <si>
    <t>дохід від реалізації необоротних активів</t>
  </si>
  <si>
    <t>Інші доходи</t>
  </si>
  <si>
    <t>в т.ч. дохід від безоплатно одержаних активів</t>
  </si>
  <si>
    <t>% від депозитів</t>
  </si>
  <si>
    <t>ВИДАТКИ</t>
  </si>
  <si>
    <t>Заробітна плата</t>
  </si>
  <si>
    <t>1070</t>
  </si>
  <si>
    <t>Нарахування на оплату праці</t>
  </si>
  <si>
    <t>1080</t>
  </si>
  <si>
    <t>Предмети, матеріали, обладнання та інвентар</t>
  </si>
  <si>
    <t>1090</t>
  </si>
  <si>
    <t>Медикаменти та перев'язувальні матеріали</t>
  </si>
  <si>
    <t>2000</t>
  </si>
  <si>
    <t>Продукти харчування</t>
  </si>
  <si>
    <t>2010</t>
  </si>
  <si>
    <t>Оплата послуг (крім комунальних)</t>
  </si>
  <si>
    <t>2020</t>
  </si>
  <si>
    <t>Видатки на відрядження</t>
  </si>
  <si>
    <t>2030</t>
  </si>
  <si>
    <t>Оплата комунальних послуг та енергоносіїв, в тому числі:</t>
  </si>
  <si>
    <t>2040</t>
  </si>
  <si>
    <t xml:space="preserve">   Оплата теплопостачання</t>
  </si>
  <si>
    <t>2041</t>
  </si>
  <si>
    <t xml:space="preserve">   Оплата водопостачання та водовідведення</t>
  </si>
  <si>
    <t>2042</t>
  </si>
  <si>
    <t xml:space="preserve">   Оплата електроенергії</t>
  </si>
  <si>
    <t>2043</t>
  </si>
  <si>
    <t xml:space="preserve">   Оплата природного газу</t>
  </si>
  <si>
    <t>2044</t>
  </si>
  <si>
    <t xml:space="preserve">   Оплата інших енергоносіїв</t>
  </si>
  <si>
    <t>2045</t>
  </si>
  <si>
    <t xml:space="preserve">   Оплата енергосервісу</t>
  </si>
  <si>
    <t>2046</t>
  </si>
  <si>
    <t>Окремі заходи по реалізації державних (регіональних) програм, не віднесені до заходів розвитку</t>
  </si>
  <si>
    <t>Соціальне забезпечення</t>
  </si>
  <si>
    <t>Інші поточні видатки</t>
  </si>
  <si>
    <t>Придбання основного капіталу</t>
  </si>
  <si>
    <t>Амортизація</t>
  </si>
  <si>
    <t>Інші операційні витрати (пільгові ліки*)</t>
  </si>
  <si>
    <t>кап.ремонт</t>
  </si>
  <si>
    <t xml:space="preserve">    земельний податок</t>
  </si>
  <si>
    <t xml:space="preserve">    ПДВ</t>
  </si>
  <si>
    <t>Інші видатки, у т.ч.</t>
  </si>
  <si>
    <t xml:space="preserve">     від безоплатно одержаних активів</t>
  </si>
  <si>
    <t>Резервний фонд</t>
  </si>
  <si>
    <t>Усього доходів</t>
  </si>
  <si>
    <t>Усього видатків</t>
  </si>
  <si>
    <t>Нерозподілені доходи</t>
  </si>
  <si>
    <t>IІ. Розрахунки з бюджетом</t>
  </si>
  <si>
    <t>Сплата податків та зборів до Державного бюджету України (податкові платежі)(ЄСВ)</t>
  </si>
  <si>
    <t>Сплата податків та зборів до місцевих бюджетів (податкові платежі-18%)</t>
  </si>
  <si>
    <t>Інші податки(в/з-5%), збори та платежі на користь держави,
усього, у тому числі:</t>
  </si>
  <si>
    <t>Податкова заборгованість</t>
  </si>
  <si>
    <t>III. Інвестиційна діяльність</t>
  </si>
  <si>
    <t>Доходи від інвестиційної діяльності, у т.ч.:</t>
  </si>
  <si>
    <t xml:space="preserve">      доходи з місцевого бюджету цільового фінансування по капітальних видатках</t>
  </si>
  <si>
    <t>Капітальні інвестиції, усього, у тому числі:</t>
  </si>
  <si>
    <t>капітальне будівництво</t>
  </si>
  <si>
    <t>4031</t>
  </si>
  <si>
    <t>придбання (виготовлення) основних засобів</t>
  </si>
  <si>
    <t>4032</t>
  </si>
  <si>
    <t>придбання (виготовлення) інших необоротних матеріальних активів</t>
  </si>
  <si>
    <t>4033</t>
  </si>
  <si>
    <t>придбання (створення) нематеріальних активів</t>
  </si>
  <si>
    <t>4034</t>
  </si>
  <si>
    <t>модернізація, модифікація (добудова, дообладнання, реконструкція) основних засобів</t>
  </si>
  <si>
    <t>4035</t>
  </si>
  <si>
    <t>капітальний ремонт</t>
  </si>
  <si>
    <t>4036</t>
  </si>
  <si>
    <t>Вартість основних засобів</t>
  </si>
  <si>
    <t>4037</t>
  </si>
  <si>
    <t>x</t>
  </si>
  <si>
    <t>Знос основних засобів</t>
  </si>
  <si>
    <t>4038</t>
  </si>
  <si>
    <t>ІV. Фінансова діяльність</t>
  </si>
  <si>
    <t>Доходи від фінансової діяльності за зобов’язаннями, у т. ч.:</t>
  </si>
  <si>
    <t>4040</t>
  </si>
  <si>
    <t xml:space="preserve">кредити </t>
  </si>
  <si>
    <t>4041</t>
  </si>
  <si>
    <t>позики</t>
  </si>
  <si>
    <t>4042</t>
  </si>
  <si>
    <t>депозити</t>
  </si>
  <si>
    <t>4043</t>
  </si>
  <si>
    <t>Інші надходження (% від депозитів)</t>
  </si>
  <si>
    <t>Витрати від фінансової діяльності за зобов’язаннями, у т. ч.:</t>
  </si>
  <si>
    <t>4060</t>
  </si>
  <si>
    <t>4061</t>
  </si>
  <si>
    <t>4062</t>
  </si>
  <si>
    <t>4063</t>
  </si>
  <si>
    <t>Інші витрати (розшифрувати)</t>
  </si>
  <si>
    <t>V. Коефіцієнтний аналіз</t>
  </si>
  <si>
    <t>Валова рентабельність</t>
  </si>
  <si>
    <t>Коефіцієнт відношення капітальних інвестицій до амортизації</t>
  </si>
  <si>
    <t>Коефіцієнт відношення капітальних інвестицій до чистого доходу від реалізації
продукції (товарів, робіт, послуг)</t>
  </si>
  <si>
    <t>Коефіцієнт зносу основних засобів</t>
  </si>
  <si>
    <t>V. Звіт про фінансовий стан</t>
  </si>
  <si>
    <t>Необоротні активи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</si>
  <si>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</si>
  <si>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Оборотні активи, усього, у тому числі:</t>
  </si>
  <si>
    <t>Усього активи</t>
  </si>
  <si>
    <t>Дебіторська заборгованість</t>
  </si>
  <si>
    <t>Кредиторська заборгованість</t>
  </si>
  <si>
    <t>гроші та їх еквіваленти</t>
  </si>
  <si>
    <t>VI. Дані про персонал та витрати на оплату праці</t>
  </si>
  <si>
    <r>
      <rPr>
        <b/>
        <sz val="14"/>
        <rFont val="Times New Roman"/>
        <charset val="204"/>
      </rPr>
      <t xml:space="preserve">Середня кількість працівників </t>
    </r>
    <r>
      <rPr>
        <sz val="14"/>
        <rFont val="Times New Roman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4"/>
        <rFont val="Times New Roman"/>
        <charset val="204"/>
      </rPr>
      <t>, у тому числі:</t>
    </r>
  </si>
  <si>
    <t>6000</t>
  </si>
  <si>
    <t xml:space="preserve">    Керівник</t>
  </si>
  <si>
    <t>6001</t>
  </si>
  <si>
    <t xml:space="preserve">    Лікарі</t>
  </si>
  <si>
    <t>6002</t>
  </si>
  <si>
    <t xml:space="preserve">    Адміністративно-управлінський персонал</t>
  </si>
  <si>
    <t>6003</t>
  </si>
  <si>
    <t xml:space="preserve">    Середній медичний персонал</t>
  </si>
  <si>
    <t>6004</t>
  </si>
  <si>
    <t xml:space="preserve">    Молодший медичний персонал</t>
  </si>
  <si>
    <t>6005</t>
  </si>
  <si>
    <t xml:space="preserve">    Інший персонал</t>
  </si>
  <si>
    <t>6006</t>
  </si>
  <si>
    <t>Фонд оплати праці, у т.ч.</t>
  </si>
  <si>
    <t>6010</t>
  </si>
  <si>
    <t>6011</t>
  </si>
  <si>
    <t>6012</t>
  </si>
  <si>
    <t>6013</t>
  </si>
  <si>
    <t>6014</t>
  </si>
  <si>
    <t>6015</t>
  </si>
  <si>
    <t>6016</t>
  </si>
  <si>
    <t>Витрати на оплату праці</t>
  </si>
  <si>
    <t>6020</t>
  </si>
  <si>
    <t>Середньомісячні витрати на оплату праці одного працівника (грн), усього, у тому числі:</t>
  </si>
  <si>
    <t>6030</t>
  </si>
  <si>
    <t>6031</t>
  </si>
  <si>
    <t>6032</t>
  </si>
  <si>
    <t>6033</t>
  </si>
  <si>
    <t>6034</t>
  </si>
  <si>
    <t>6035</t>
  </si>
  <si>
    <t>6036</t>
  </si>
  <si>
    <t>Генеральний директор КНП "Прилуцька міська стоматологічна поліклініка"</t>
  </si>
  <si>
    <t>__________________</t>
  </si>
  <si>
    <t>Сергій ПОДРУЖИН</t>
  </si>
  <si>
    <t>Головний бухгалтер КНП "ПЦПМСД"</t>
  </si>
  <si>
    <t>Томюк В.О.</t>
  </si>
  <si>
    <t>Економіст КНП"ПМЦПМСД"</t>
  </si>
  <si>
    <t>Філозоп Л.О.</t>
  </si>
  <si>
    <t xml:space="preserve">ПОГОДЖУЮ </t>
  </si>
  <si>
    <t>Заступник міського голови з питань діяльності виконавчих органів ради</t>
  </si>
  <si>
    <t>Тетяна ПАХОМОВА</t>
  </si>
  <si>
    <t>Начальник фінансового управління міської ради</t>
  </si>
  <si>
    <t>Олена ВОРОНА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</si>
</sst>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(* #\ ##0.0_);_(* \(#\ ##0.0\);_(* &quot;-&quot;_);_(@_)"/>
    <numFmt numFmtId="179" formatCode="_-* #\ ##0.0\ _₴_-;\-* #\ ##0.0\ _₴_-;_-* &quot;-&quot;?\ _₴_-;_-@_-"/>
    <numFmt numFmtId="180" formatCode="_(* #\ ##0_);_(* \(#\ ##0\);_(* &quot;-&quot;_);_(@_)"/>
    <numFmt numFmtId="181" formatCode="#\ ##0.0"/>
    <numFmt numFmtId="182" formatCode="_-* #\ ##0.0\ _₽_-;\-* #\ ##0.0\ _₽_-;_-* &quot;-&quot;?\ _₽_-;_-@_-"/>
    <numFmt numFmtId="183" formatCode="0.0"/>
    <numFmt numFmtId="184" formatCode="_(* #\ ##0.00_);_(* \(#\ ##0.00\);_(* &quot;-&quot;_);_(@_)"/>
  </numFmts>
  <fonts count="41">
    <font>
      <sz val="10"/>
      <name val="Arial Cyr"/>
      <charset val="204"/>
    </font>
    <font>
      <sz val="14"/>
      <name val="Times New Roman"/>
      <charset val="204"/>
    </font>
    <font>
      <sz val="14"/>
      <name val="Arial Cyr"/>
      <charset val="204"/>
    </font>
    <font>
      <sz val="12"/>
      <color theme="0"/>
      <name val="Times New Roman"/>
      <charset val="204"/>
    </font>
    <font>
      <sz val="9"/>
      <name val="Times New Roman"/>
      <charset val="204"/>
    </font>
    <font>
      <i/>
      <sz val="14"/>
      <name val="Times New Roman"/>
      <charset val="204"/>
    </font>
    <font>
      <i/>
      <u/>
      <sz val="14"/>
      <name val="Times New Roman"/>
      <charset val="204"/>
    </font>
    <font>
      <sz val="10"/>
      <name val="Times New Roman"/>
      <charset val="204"/>
    </font>
    <font>
      <b/>
      <sz val="16"/>
      <name val="Times New Roman"/>
      <charset val="204"/>
    </font>
    <font>
      <b/>
      <sz val="14"/>
      <name val="Times New Roman"/>
      <charset val="204"/>
    </font>
    <font>
      <sz val="16"/>
      <name val="Times New Roman"/>
      <charset val="204"/>
    </font>
    <font>
      <sz val="14"/>
      <color theme="0" tint="-0.0499893185216834"/>
      <name val="Times New Roman"/>
      <charset val="204"/>
    </font>
    <font>
      <u val="singleAccounting"/>
      <sz val="14"/>
      <name val="Times New Roman"/>
      <charset val="204"/>
    </font>
    <font>
      <sz val="14"/>
      <color theme="9" tint="-0.499984740745262"/>
      <name val="Times New Roman"/>
      <charset val="204"/>
    </font>
    <font>
      <sz val="14"/>
      <color theme="6" tint="-0.249977111117893"/>
      <name val="Times New Roman"/>
      <charset val="204"/>
    </font>
    <font>
      <sz val="14"/>
      <color rgb="FFFF0000"/>
      <name val="Times New Roman"/>
      <charset val="204"/>
    </font>
    <font>
      <sz val="14"/>
      <color theme="1"/>
      <name val="Times New Roman"/>
      <charset val="204"/>
    </font>
    <font>
      <sz val="14"/>
      <color theme="0" tint="-0.0499893185216834"/>
      <name val="Arial Cyr"/>
      <charset val="204"/>
    </font>
    <font>
      <b/>
      <i/>
      <sz val="14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  <font>
      <sz val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176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10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3" applyNumberFormat="0" applyAlignment="0" applyProtection="0">
      <alignment vertical="center"/>
    </xf>
    <xf numFmtId="0" fontId="29" fillId="6" borderId="14" applyNumberFormat="0" applyAlignment="0" applyProtection="0">
      <alignment vertical="center"/>
    </xf>
    <xf numFmtId="0" fontId="30" fillId="6" borderId="13" applyNumberFormat="0" applyAlignment="0" applyProtection="0">
      <alignment vertical="center"/>
    </xf>
    <xf numFmtId="0" fontId="31" fillId="7" borderId="15" applyNumberFormat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 applyNumberFormat="0" applyFill="0" applyAlignment="0">
      <alignment horizontal="center"/>
      <protection locked="0"/>
    </xf>
    <xf numFmtId="0" fontId="40" fillId="0" borderId="0"/>
    <xf numFmtId="0" fontId="0" fillId="0" borderId="0"/>
  </cellStyleXfs>
  <cellXfs count="128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/>
    <xf numFmtId="0" fontId="1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1" fillId="0" borderId="2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vertical="top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right"/>
    </xf>
    <xf numFmtId="0" fontId="1" fillId="0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 wrapText="1"/>
    </xf>
    <xf numFmtId="0" fontId="8" fillId="0" borderId="0" xfId="0" applyFont="1" applyFill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/>
    </xf>
    <xf numFmtId="0" fontId="0" fillId="0" borderId="5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49" fontId="1" fillId="0" borderId="5" xfId="0" applyNumberFormat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 wrapText="1" shrinkToFi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  <protection locked="0"/>
    </xf>
    <xf numFmtId="178" fontId="9" fillId="0" borderId="3" xfId="0" applyNumberFormat="1" applyFont="1" applyFill="1" applyBorder="1" applyAlignment="1">
      <alignment horizontal="center" vertical="center" wrapText="1"/>
    </xf>
    <xf numFmtId="178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left" vertical="center" wrapText="1"/>
    </xf>
    <xf numFmtId="179" fontId="11" fillId="0" borderId="0" xfId="0" applyNumberFormat="1" applyFont="1" applyFill="1" applyBorder="1" applyAlignment="1">
      <alignment vertical="center"/>
    </xf>
    <xf numFmtId="178" fontId="12" fillId="0" borderId="3" xfId="0" applyNumberFormat="1" applyFont="1" applyFill="1" applyBorder="1" applyAlignment="1">
      <alignment horizontal="center" vertical="center" wrapText="1"/>
    </xf>
    <xf numFmtId="178" fontId="13" fillId="0" borderId="3" xfId="0" applyNumberFormat="1" applyFont="1" applyFill="1" applyBorder="1" applyAlignment="1">
      <alignment horizontal="center" vertical="center" wrapText="1"/>
    </xf>
    <xf numFmtId="1" fontId="11" fillId="0" borderId="0" xfId="0" applyNumberFormat="1" applyFont="1" applyFill="1" applyBorder="1" applyAlignment="1">
      <alignment vertical="center"/>
    </xf>
    <xf numFmtId="178" fontId="14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1" fillId="0" borderId="3" xfId="51" applyFont="1" applyFill="1" applyBorder="1" applyAlignment="1">
      <alignment horizontal="left" vertical="center" wrapText="1"/>
    </xf>
    <xf numFmtId="0" fontId="1" fillId="0" borderId="3" xfId="0" applyFont="1" applyFill="1" applyBorder="1" applyAlignment="1" applyProtection="1">
      <alignment horizontal="left" vertical="center" wrapText="1"/>
      <protection locked="0"/>
    </xf>
    <xf numFmtId="180" fontId="1" fillId="0" borderId="3" xfId="0" applyNumberFormat="1" applyFont="1" applyFill="1" applyBorder="1" applyAlignment="1">
      <alignment horizontal="center" vertical="center" wrapText="1"/>
    </xf>
    <xf numFmtId="0" fontId="9" fillId="0" borderId="4" xfId="51" applyFont="1" applyFill="1" applyBorder="1" applyAlignment="1">
      <alignment horizontal="center" vertical="center" wrapText="1"/>
    </xf>
    <xf numFmtId="0" fontId="9" fillId="0" borderId="5" xfId="51" applyFont="1" applyFill="1" applyBorder="1" applyAlignment="1">
      <alignment horizontal="center" vertical="center" wrapText="1"/>
    </xf>
    <xf numFmtId="0" fontId="9" fillId="0" borderId="6" xfId="5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 applyProtection="1">
      <alignment horizontal="left" vertical="center" wrapText="1"/>
      <protection locked="0"/>
    </xf>
    <xf numFmtId="181" fontId="1" fillId="0" borderId="3" xfId="0" applyNumberFormat="1" applyFont="1" applyFill="1" applyBorder="1" applyAlignment="1">
      <alignment horizontal="center" vertical="center" wrapText="1"/>
    </xf>
    <xf numFmtId="182" fontId="15" fillId="0" borderId="0" xfId="0" applyNumberFormat="1" applyFont="1" applyFill="1" applyBorder="1" applyAlignment="1">
      <alignment vertical="center"/>
    </xf>
    <xf numFmtId="0" fontId="9" fillId="0" borderId="4" xfId="0" applyFont="1" applyFill="1" applyBorder="1" applyAlignment="1" applyProtection="1">
      <alignment horizontal="left" vertical="center" wrapText="1"/>
      <protection locked="0"/>
    </xf>
    <xf numFmtId="49" fontId="1" fillId="0" borderId="5" xfId="0" applyNumberFormat="1" applyFont="1" applyFill="1" applyBorder="1" applyAlignment="1">
      <alignment horizontal="center" vertical="center" wrapText="1"/>
    </xf>
    <xf numFmtId="181" fontId="1" fillId="0" borderId="5" xfId="0" applyNumberFormat="1" applyFont="1" applyFill="1" applyBorder="1" applyAlignment="1">
      <alignment horizontal="center" vertical="center" wrapText="1"/>
    </xf>
    <xf numFmtId="178" fontId="9" fillId="0" borderId="5" xfId="0" applyNumberFormat="1" applyFont="1" applyFill="1" applyBorder="1" applyAlignment="1">
      <alignment horizontal="center" vertical="center" wrapText="1"/>
    </xf>
    <xf numFmtId="181" fontId="1" fillId="0" borderId="6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Fill="1" applyBorder="1" applyAlignment="1" applyProtection="1">
      <alignment horizontal="center" vertical="center" wrapText="1"/>
      <protection locked="0"/>
    </xf>
    <xf numFmtId="180" fontId="9" fillId="0" borderId="3" xfId="0" applyNumberFormat="1" applyFont="1" applyFill="1" applyBorder="1" applyAlignment="1">
      <alignment horizontal="center" vertical="center" wrapText="1"/>
    </xf>
    <xf numFmtId="0" fontId="9" fillId="0" borderId="3" xfId="5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 applyProtection="1">
      <alignment horizontal="left" vertical="center" wrapText="1"/>
      <protection locked="0"/>
    </xf>
    <xf numFmtId="0" fontId="1" fillId="0" borderId="9" xfId="0" applyFont="1" applyFill="1" applyBorder="1" applyAlignment="1">
      <alignment horizontal="center" vertical="center"/>
    </xf>
    <xf numFmtId="183" fontId="16" fillId="2" borderId="3" xfId="5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>
      <alignment horizontal="center" vertical="center"/>
    </xf>
    <xf numFmtId="178" fontId="1" fillId="3" borderId="3" xfId="0" applyNumberFormat="1" applyFont="1" applyFill="1" applyBorder="1" applyAlignment="1">
      <alignment horizontal="center" vertical="center" wrapText="1"/>
    </xf>
    <xf numFmtId="178" fontId="15" fillId="3" borderId="3" xfId="0" applyNumberFormat="1" applyFont="1" applyFill="1" applyBorder="1" applyAlignment="1">
      <alignment horizontal="center" vertical="center" wrapText="1"/>
    </xf>
    <xf numFmtId="184" fontId="9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184" fontId="1" fillId="0" borderId="3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/>
    </xf>
    <xf numFmtId="181" fontId="9" fillId="0" borderId="3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 applyProtection="1">
      <alignment horizontal="left" vertical="center" wrapText="1"/>
      <protection locked="0"/>
    </xf>
    <xf numFmtId="49" fontId="1" fillId="0" borderId="8" xfId="0" applyNumberFormat="1" applyFont="1" applyFill="1" applyBorder="1" applyAlignment="1">
      <alignment horizontal="center" vertical="center"/>
    </xf>
    <xf numFmtId="181" fontId="1" fillId="0" borderId="8" xfId="0" applyNumberFormat="1" applyFont="1" applyFill="1" applyBorder="1" applyAlignment="1">
      <alignment horizontal="center" vertical="center" wrapText="1"/>
    </xf>
    <xf numFmtId="178" fontId="9" fillId="0" borderId="8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/>
    </xf>
    <xf numFmtId="180" fontId="9" fillId="0" borderId="5" xfId="0" applyNumberFormat="1" applyFont="1" applyFill="1" applyBorder="1" applyAlignment="1">
      <alignment horizontal="center" vertical="center" wrapText="1"/>
    </xf>
    <xf numFmtId="0" fontId="9" fillId="0" borderId="9" xfId="0" applyFont="1" applyFill="1" applyBorder="1" applyAlignment="1" applyProtection="1">
      <alignment horizontal="left" vertical="center" wrapText="1"/>
      <protection locked="0"/>
    </xf>
    <xf numFmtId="49" fontId="1" fillId="0" borderId="9" xfId="0" applyNumberFormat="1" applyFont="1" applyFill="1" applyBorder="1" applyAlignment="1">
      <alignment horizontal="center" vertical="center"/>
    </xf>
    <xf numFmtId="181" fontId="1" fillId="0" borderId="9" xfId="0" applyNumberFormat="1" applyFont="1" applyFill="1" applyBorder="1" applyAlignment="1">
      <alignment horizontal="center" vertical="center" wrapText="1"/>
    </xf>
    <xf numFmtId="183" fontId="9" fillId="0" borderId="9" xfId="0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 applyProtection="1">
      <alignment horizontal="left" vertical="center"/>
      <protection locked="0"/>
    </xf>
    <xf numFmtId="181" fontId="9" fillId="0" borderId="0" xfId="0" applyNumberFormat="1" applyFont="1" applyFill="1" applyBorder="1" applyAlignment="1">
      <alignment horizontal="center" vertical="center" wrapText="1"/>
    </xf>
    <xf numFmtId="181" fontId="9" fillId="0" borderId="0" xfId="0" applyNumberFormat="1" applyFont="1" applyFill="1" applyBorder="1" applyAlignment="1">
      <alignment horizontal="right" vertical="center" wrapText="1"/>
    </xf>
    <xf numFmtId="181" fontId="1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wrapText="1"/>
    </xf>
    <xf numFmtId="0" fontId="2" fillId="0" borderId="0" xfId="0" applyFont="1" applyFill="1" applyAlignment="1">
      <alignment horizontal="center" wrapText="1"/>
    </xf>
    <xf numFmtId="0" fontId="9" fillId="0" borderId="2" xfId="0" applyFont="1" applyFill="1" applyBorder="1" applyAlignment="1">
      <alignment horizontal="left" wrapText="1"/>
    </xf>
    <xf numFmtId="0" fontId="17" fillId="0" borderId="0" xfId="0" applyFont="1" applyFill="1"/>
    <xf numFmtId="0" fontId="5" fillId="0" borderId="0" xfId="0" applyFont="1" applyFill="1" applyAlignment="1">
      <alignment wrapText="1"/>
    </xf>
    <xf numFmtId="0" fontId="18" fillId="0" borderId="0" xfId="0" applyFont="1" applyFill="1" applyAlignment="1">
      <alignment horizontal="center" wrapText="1"/>
    </xf>
    <xf numFmtId="0" fontId="18" fillId="0" borderId="0" xfId="0" applyFont="1" applyFill="1" applyBorder="1" applyAlignment="1">
      <alignment horizontal="center" wrapText="1"/>
    </xf>
    <xf numFmtId="0" fontId="2" fillId="0" borderId="0" xfId="0" applyFont="1" applyFill="1" applyBorder="1"/>
    <xf numFmtId="0" fontId="9" fillId="0" borderId="0" xfId="0" applyFont="1" applyFill="1" applyBorder="1" applyAlignment="1">
      <alignment horizontal="left" wrapText="1"/>
    </xf>
    <xf numFmtId="0" fontId="1" fillId="0" borderId="0" xfId="0" applyFont="1" applyFill="1"/>
    <xf numFmtId="0" fontId="1" fillId="0" borderId="0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right"/>
    </xf>
    <xf numFmtId="0" fontId="1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top"/>
    </xf>
    <xf numFmtId="49" fontId="1" fillId="0" borderId="3" xfId="0" applyNumberFormat="1" applyFont="1" applyFill="1" applyBorder="1" applyAlignment="1" quotePrefix="1">
      <alignment horizontal="center" vertical="center"/>
    </xf>
  </cellXfs>
  <cellStyles count="52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_GSE DCF_Model_31_07_09 final" xfId="49"/>
    <cellStyle name="Обычный 2" xfId="50"/>
    <cellStyle name="Обычный 2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39" Type="http://schemas.openxmlformats.org/officeDocument/2006/relationships/sharedStrings" Target="sharedStrings.xml"/><Relationship Id="rId38" Type="http://schemas.openxmlformats.org/officeDocument/2006/relationships/theme" Target="theme/theme1.xml"/><Relationship Id="rId37" Type="http://schemas.openxmlformats.org/officeDocument/2006/relationships/externalLink" Target="externalLinks/externalLink36.xml"/><Relationship Id="rId36" Type="http://schemas.openxmlformats.org/officeDocument/2006/relationships/externalLink" Target="externalLinks/externalLink35.xml"/><Relationship Id="rId35" Type="http://schemas.openxmlformats.org/officeDocument/2006/relationships/externalLink" Target="externalLinks/externalLink34.xml"/><Relationship Id="rId34" Type="http://schemas.openxmlformats.org/officeDocument/2006/relationships/externalLink" Target="externalLinks/externalLink33.xml"/><Relationship Id="rId33" Type="http://schemas.openxmlformats.org/officeDocument/2006/relationships/externalLink" Target="externalLinks/externalLink32.xml"/><Relationship Id="rId32" Type="http://schemas.openxmlformats.org/officeDocument/2006/relationships/externalLink" Target="externalLinks/externalLink31.xml"/><Relationship Id="rId31" Type="http://schemas.openxmlformats.org/officeDocument/2006/relationships/externalLink" Target="externalLinks/externalLink30.xml"/><Relationship Id="rId30" Type="http://schemas.openxmlformats.org/officeDocument/2006/relationships/externalLink" Target="externalLinks/externalLink29.xml"/><Relationship Id="rId3" Type="http://schemas.openxmlformats.org/officeDocument/2006/relationships/externalLink" Target="externalLinks/externalLink2.xml"/><Relationship Id="rId29" Type="http://schemas.openxmlformats.org/officeDocument/2006/relationships/externalLink" Target="externalLinks/externalLink28.xml"/><Relationship Id="rId28" Type="http://schemas.openxmlformats.org/officeDocument/2006/relationships/externalLink" Target="externalLinks/externalLink27.xml"/><Relationship Id="rId27" Type="http://schemas.openxmlformats.org/officeDocument/2006/relationships/externalLink" Target="externalLinks/externalLink26.xml"/><Relationship Id="rId26" Type="http://schemas.openxmlformats.org/officeDocument/2006/relationships/externalLink" Target="externalLinks/externalLink25.xml"/><Relationship Id="rId25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23.xml"/><Relationship Id="rId23" Type="http://schemas.openxmlformats.org/officeDocument/2006/relationships/externalLink" Target="externalLinks/externalLink22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www.bank.gov.ua\WORK\S2\VICTOR\&#1042;&#1042;&#1055;\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www.bank.gov.ua\&#1052;&#1086;&#1080;%20&#1076;&#1086;&#1082;&#1091;&#1084;&#1077;&#1085;&#1090;&#1099;\Sergey\&#1055;&#1088;&#1086;&#1075;&#1085;&#1086;&#1079;\&#1056;&#1072;&#1073;&#1086;&#1095;&#1080;&#1077;%20&#1090;&#1072;&#1073;&#1083;&#1080;&#1094;&#1099;\new\zvedena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\Ariadna\Sum_pok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www.bank.gov.ua\New_monitoring\Monit_xls\M_2002\M_06_02\Monthly\10_October\1Aug2001\GDP\realgdp\LENA\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www.bank.gov.ua\S_N_A\1July2001\GDP\realgdp\LENA\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2023\&#1092;&#1110;&#1085;&#1072;&#1085;&#1089;%20&#1087;&#1083;&#1072;&#1085;%202023%2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МТР Газ Україн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Лист1"/>
      <sheetName val="МТР все 2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  <sheetName val="GDP"/>
    </sheetNames>
    <sheetDataSet>
      <sheetData sheetId="0" refreshError="1"/>
      <sheetData sheetId="1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 refreshError="1"/>
      <sheetData sheetId="1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  <sheetName val="МТР Газ України"/>
      <sheetName val="7  інші витрат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Лист1"/>
      <sheetName val="МТР все 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Ener "/>
      <sheetName val="7  інші витрат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  <sheetName val="БАЗА  "/>
      <sheetName val="Inform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  <sheetName val="МТР Газ України"/>
    </sheetNames>
    <sheetDataSet>
      <sheetData sheetId="0" refreshError="1"/>
      <sheetData sheetId="1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фін план"/>
      <sheetName val="фін план (1)"/>
      <sheetName val="інформація до фін.плана"/>
      <sheetName val="проект"/>
      <sheetName val="Поясн записка"/>
      <sheetName val="звіт фін план 1 кв "/>
    </sheetNames>
    <sheetDataSet>
      <sheetData sheetId="0"/>
      <sheetData sheetId="1">
        <row r="78">
          <cell r="G78">
            <v>0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  <sheetName val="МТР Газ України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43"/>
  </sheetPr>
  <dimension ref="A1:M319"/>
  <sheetViews>
    <sheetView tabSelected="1" view="pageBreakPreview" zoomScalePageLayoutView="70" zoomScaleNormal="69" topLeftCell="A172" workbookViewId="0">
      <selection activeCell="D155" sqref="D155"/>
    </sheetView>
  </sheetViews>
  <sheetFormatPr defaultColWidth="9.14444444444444" defaultRowHeight="18.75"/>
  <cols>
    <col min="1" max="1" width="71.4222222222222" style="3" customWidth="1"/>
    <col min="2" max="2" width="15.2888888888889" style="1" customWidth="1"/>
    <col min="3" max="3" width="18" style="1" customWidth="1"/>
    <col min="4" max="4" width="21.2888888888889" style="1" customWidth="1"/>
    <col min="5" max="5" width="18" style="1" customWidth="1"/>
    <col min="6" max="9" width="16.7111111111111" style="3" customWidth="1"/>
    <col min="10" max="10" width="16.2888888888889" style="3" customWidth="1"/>
    <col min="11" max="11" width="22.5666666666667" style="3" customWidth="1"/>
    <col min="12" max="12" width="15.7111111111111" style="3" customWidth="1"/>
    <col min="13" max="14" width="9.14444444444444" style="3"/>
    <col min="15" max="15" width="10.5666666666667" style="3" customWidth="1"/>
    <col min="16" max="16384" width="9.14444444444444" style="3"/>
  </cols>
  <sheetData>
    <row r="1" ht="1.5" customHeight="1" spans="1:10">
      <c r="D1" s="3"/>
      <c r="E1" s="3"/>
      <c r="G1" s="4" t="s">
        <v>0</v>
      </c>
      <c r="H1" s="4"/>
      <c r="I1" s="4"/>
      <c r="J1" s="4"/>
    </row>
    <row r="2" hidden="1" spans="1:10">
      <c r="D2" s="3"/>
      <c r="E2" s="3"/>
      <c r="G2" s="5" t="s">
        <v>1</v>
      </c>
      <c r="H2" s="5"/>
      <c r="I2" s="5"/>
      <c r="J2" s="5"/>
    </row>
    <row r="3" hidden="1" customHeight="1" spans="1:10">
      <c r="D3" s="6"/>
      <c r="E3" s="6"/>
      <c r="F3" s="6"/>
      <c r="G3" s="5" t="s">
        <v>2</v>
      </c>
      <c r="H3" s="5"/>
      <c r="I3" s="5"/>
      <c r="J3" s="5"/>
    </row>
    <row r="4" hidden="1" customHeight="1" spans="1:10">
      <c r="B4" s="6"/>
      <c r="D4" s="6"/>
      <c r="E4" s="6"/>
      <c r="F4" s="6"/>
      <c r="G4" s="7" t="s">
        <v>3</v>
      </c>
      <c r="H4" s="7"/>
      <c r="I4" s="7"/>
      <c r="J4" s="7"/>
    </row>
    <row r="5" hidden="1" customHeight="1" spans="1:10">
      <c r="B5" s="6"/>
      <c r="D5" s="6"/>
      <c r="E5" s="6"/>
      <c r="F5" s="6"/>
      <c r="G5" s="5" t="s">
        <v>4</v>
      </c>
      <c r="H5" s="5"/>
      <c r="I5" s="5"/>
      <c r="J5" s="5"/>
    </row>
    <row r="6" customHeight="1" spans="1:10">
      <c r="D6" s="6"/>
      <c r="E6" s="6"/>
      <c r="F6" s="6"/>
      <c r="G6" s="8"/>
      <c r="H6" s="8"/>
      <c r="I6" s="8"/>
      <c r="J6" s="8"/>
    </row>
    <row r="7" customHeight="1" spans="1:10">
      <c r="D7" s="6"/>
      <c r="E7" s="6"/>
      <c r="F7" s="6"/>
      <c r="G7" s="8"/>
      <c r="H7" s="8"/>
      <c r="I7" s="8"/>
      <c r="J7" s="8"/>
    </row>
    <row r="8" ht="36" customHeight="1" spans="1:10">
      <c r="B8" s="9"/>
      <c r="F8" s="10"/>
      <c r="G8" s="10" t="s">
        <v>5</v>
      </c>
      <c r="H8" s="10"/>
      <c r="I8" s="10"/>
      <c r="J8" s="10"/>
    </row>
    <row r="9" spans="1:10">
      <c r="B9" s="11"/>
      <c r="C9" s="12"/>
      <c r="D9" s="10"/>
      <c r="E9" s="10"/>
      <c r="F9" s="10"/>
      <c r="G9" s="13" t="s">
        <v>6</v>
      </c>
      <c r="H9" s="13"/>
      <c r="I9" s="13"/>
      <c r="J9" s="13"/>
    </row>
    <row r="10" ht="48" customHeight="1" spans="1:10">
      <c r="C10" s="14"/>
      <c r="D10" s="14"/>
      <c r="E10" s="14"/>
      <c r="F10" s="15"/>
      <c r="G10" s="16" t="s">
        <v>7</v>
      </c>
      <c r="H10" s="16"/>
      <c r="I10" s="16"/>
      <c r="J10" s="16"/>
    </row>
    <row r="11" ht="20.25" customHeight="1" spans="1:10">
      <c r="B11" s="17"/>
      <c r="D11" s="3"/>
      <c r="E11" s="3"/>
      <c r="F11" s="18"/>
      <c r="G11" s="8"/>
      <c r="H11" s="8"/>
      <c r="I11" s="8"/>
      <c r="J11" s="8"/>
    </row>
    <row r="12" ht="3.95" customHeight="1" spans="1:10">
      <c r="B12" s="17"/>
      <c r="F12" s="6"/>
      <c r="G12" s="19"/>
      <c r="H12" s="19"/>
      <c r="I12" s="19"/>
      <c r="J12" s="19"/>
    </row>
    <row r="13" ht="19.5" customHeight="1" spans="1:10">
      <c r="C13" s="12"/>
      <c r="D13" s="6"/>
      <c r="E13" s="6"/>
      <c r="F13" s="6"/>
      <c r="G13" s="13"/>
      <c r="H13" s="13"/>
      <c r="I13" s="13"/>
      <c r="J13" s="13"/>
    </row>
    <row r="14" ht="16.5" customHeight="1" spans="1:10">
      <c r="C14" s="12"/>
      <c r="D14" s="6"/>
      <c r="E14" s="6"/>
      <c r="F14" s="6"/>
      <c r="G14" s="8"/>
      <c r="H14" s="8"/>
      <c r="I14" s="8"/>
      <c r="J14" s="8"/>
    </row>
    <row r="15" ht="16.5" customHeight="1" spans="1:10">
      <c r="A15" s="1"/>
      <c r="C15" s="12"/>
      <c r="D15" s="6"/>
      <c r="E15" s="6"/>
      <c r="F15" s="6"/>
      <c r="G15" s="8"/>
      <c r="H15" s="8"/>
      <c r="I15" s="8"/>
      <c r="J15" s="8"/>
    </row>
    <row r="16" customHeight="1" spans="1:10">
      <c r="A16" s="1"/>
      <c r="D16" s="6"/>
      <c r="E16" s="6"/>
      <c r="F16" s="6"/>
      <c r="G16" s="1"/>
      <c r="H16" s="1"/>
      <c r="I16" s="1"/>
      <c r="J16" s="1"/>
    </row>
    <row r="17" ht="15.75" customHeight="1" spans="1:10">
      <c r="D17" s="6" t="s">
        <v>8</v>
      </c>
      <c r="E17" s="6"/>
      <c r="F17" s="6"/>
      <c r="H17" s="20" t="s">
        <v>9</v>
      </c>
      <c r="I17" s="20"/>
      <c r="J17" s="21" t="s">
        <v>10</v>
      </c>
    </row>
    <row r="18" ht="13.15" customHeight="1" spans="1:10">
      <c r="A18" s="13"/>
      <c r="B18" s="13"/>
      <c r="F18" s="18"/>
      <c r="G18" s="1"/>
      <c r="H18" s="20" t="s">
        <v>11</v>
      </c>
      <c r="I18" s="20"/>
      <c r="J18" s="21"/>
    </row>
    <row r="19" hidden="1" customHeight="1" spans="1:10">
      <c r="A19" s="1"/>
      <c r="F19" s="18"/>
    </row>
    <row r="20" hidden="1" customHeight="1" spans="1:10">
      <c r="B20" s="3"/>
      <c r="F20" s="18"/>
      <c r="G20" s="13"/>
      <c r="H20" s="13"/>
      <c r="I20" s="13"/>
      <c r="J20" s="13"/>
    </row>
    <row r="21" ht="15.6" hidden="1" customHeight="1" spans="1:10">
      <c r="A21" s="1"/>
      <c r="F21" s="18"/>
      <c r="G21" s="8"/>
      <c r="H21" s="13"/>
      <c r="I21" s="13"/>
      <c r="J21" s="13"/>
    </row>
    <row r="22" ht="15.6" hidden="1" customHeight="1" spans="1:10">
      <c r="F22" s="18"/>
      <c r="G22" s="13"/>
      <c r="H22" s="13"/>
      <c r="I22" s="13"/>
      <c r="J22" s="13"/>
    </row>
    <row r="23" ht="18" hidden="1" customHeight="1" spans="1:10">
      <c r="A23" s="1"/>
      <c r="C23" s="22"/>
      <c r="D23" s="23"/>
      <c r="E23" s="23"/>
      <c r="F23" s="18"/>
      <c r="G23" s="13"/>
      <c r="H23" s="13"/>
      <c r="I23" s="13"/>
      <c r="J23" s="13"/>
    </row>
    <row r="24" ht="18" hidden="1" customHeight="1" spans="1:10">
      <c r="B24" s="24"/>
      <c r="C24" s="22"/>
      <c r="D24" s="23"/>
      <c r="E24" s="23"/>
      <c r="F24" s="18"/>
      <c r="G24" s="25"/>
      <c r="H24" s="25"/>
      <c r="I24" s="25"/>
      <c r="J24" s="25"/>
    </row>
    <row r="25" ht="21" hidden="1" customHeight="1" spans="1:10">
      <c r="B25" s="3"/>
      <c r="C25" s="12"/>
      <c r="D25" s="25"/>
      <c r="E25" s="25"/>
      <c r="F25" s="25"/>
      <c r="G25" s="1"/>
      <c r="H25" s="1"/>
      <c r="I25" s="1"/>
      <c r="J25" s="1"/>
    </row>
    <row r="26" ht="16.5" customHeight="1" spans="1:10">
      <c r="B26" s="3"/>
      <c r="C26" s="12"/>
      <c r="D26" s="25"/>
      <c r="E26" s="25"/>
      <c r="F26" s="25"/>
      <c r="H26" s="21" t="s">
        <v>12</v>
      </c>
      <c r="I26" s="21"/>
      <c r="J26" s="21"/>
    </row>
    <row r="27" ht="2.25" customHeight="1" spans="1:10">
      <c r="B27" s="3"/>
      <c r="C27" s="12"/>
      <c r="D27" s="25"/>
      <c r="E27" s="25"/>
      <c r="F27" s="25"/>
      <c r="H27" s="9"/>
      <c r="I27" s="9"/>
      <c r="J27" s="9"/>
    </row>
    <row r="28" ht="43.15" customHeight="1" spans="1:10">
      <c r="B28" s="12"/>
      <c r="C28" s="12"/>
      <c r="D28" s="26"/>
      <c r="E28" s="12"/>
      <c r="F28" s="12"/>
      <c r="G28" s="1"/>
      <c r="H28" s="1"/>
      <c r="I28" s="1"/>
      <c r="J28" s="1"/>
    </row>
    <row r="29" ht="20.1" customHeight="1" spans="1:10">
      <c r="A29" s="27" t="s">
        <v>13</v>
      </c>
      <c r="B29" s="28">
        <v>2026</v>
      </c>
      <c r="C29" s="28"/>
      <c r="D29" s="28"/>
      <c r="E29" s="28"/>
      <c r="F29" s="28"/>
      <c r="G29" s="29"/>
      <c r="H29" s="30"/>
      <c r="I29" s="31" t="s">
        <v>14</v>
      </c>
      <c r="J29" s="32"/>
    </row>
    <row r="30" ht="20.1" customHeight="1" spans="1:10">
      <c r="A30" s="33" t="s">
        <v>15</v>
      </c>
      <c r="B30" s="34" t="s">
        <v>16</v>
      </c>
      <c r="C30" s="34"/>
      <c r="D30" s="34"/>
      <c r="E30" s="34"/>
      <c r="F30" s="34"/>
      <c r="G30" s="35"/>
      <c r="H30" s="36"/>
      <c r="I30" s="37" t="s">
        <v>17</v>
      </c>
      <c r="J30" s="38" t="s">
        <v>18</v>
      </c>
    </row>
    <row r="31" ht="20.1" customHeight="1" spans="1:10">
      <c r="A31" s="33" t="s">
        <v>19</v>
      </c>
      <c r="B31" s="39" t="s">
        <v>20</v>
      </c>
      <c r="C31" s="39"/>
      <c r="D31" s="39"/>
      <c r="E31" s="39"/>
      <c r="F31" s="39"/>
      <c r="G31" s="29"/>
      <c r="H31" s="30"/>
      <c r="I31" s="37" t="s">
        <v>21</v>
      </c>
      <c r="J31" s="21">
        <v>150</v>
      </c>
    </row>
    <row r="32" ht="20.1" customHeight="1" spans="1:10">
      <c r="A32" s="33" t="s">
        <v>22</v>
      </c>
      <c r="B32" s="39" t="s">
        <v>23</v>
      </c>
      <c r="C32" s="39"/>
      <c r="D32" s="39"/>
      <c r="E32" s="39"/>
      <c r="F32" s="39"/>
      <c r="G32" s="29"/>
      <c r="H32" s="30"/>
      <c r="I32" s="37" t="s">
        <v>24</v>
      </c>
      <c r="J32" s="21">
        <v>7410700000</v>
      </c>
    </row>
    <row r="33" ht="20.1" customHeight="1" spans="1:10">
      <c r="A33" s="33" t="s">
        <v>25</v>
      </c>
      <c r="B33" s="40" t="s">
        <v>26</v>
      </c>
      <c r="C33" s="40"/>
      <c r="D33" s="40"/>
      <c r="E33" s="40"/>
      <c r="F33" s="40"/>
      <c r="G33" s="35"/>
      <c r="H33" s="36"/>
      <c r="I33" s="37" t="s">
        <v>27</v>
      </c>
      <c r="J33" s="21"/>
    </row>
    <row r="34" ht="20.1" customHeight="1" spans="1:10">
      <c r="A34" s="33" t="s">
        <v>28</v>
      </c>
      <c r="B34" s="40" t="s">
        <v>29</v>
      </c>
      <c r="C34" s="40"/>
      <c r="D34" s="40"/>
      <c r="E34" s="40"/>
      <c r="F34" s="40"/>
      <c r="G34" s="35"/>
      <c r="H34" s="36"/>
      <c r="I34" s="37" t="s">
        <v>30</v>
      </c>
      <c r="J34" s="21"/>
    </row>
    <row r="35" ht="20.1" customHeight="1" spans="1:10">
      <c r="A35" s="33" t="s">
        <v>31</v>
      </c>
      <c r="B35" s="40" t="s">
        <v>32</v>
      </c>
      <c r="C35" s="40"/>
      <c r="D35" s="40"/>
      <c r="E35" s="40"/>
      <c r="F35" s="40"/>
      <c r="G35" s="35"/>
      <c r="H35" s="41"/>
      <c r="I35" s="42" t="s">
        <v>33</v>
      </c>
      <c r="J35" s="21" t="s">
        <v>34</v>
      </c>
    </row>
    <row r="36" ht="20.1" customHeight="1" spans="1:10">
      <c r="A36" s="33" t="s">
        <v>35</v>
      </c>
      <c r="B36" s="40" t="s">
        <v>36</v>
      </c>
      <c r="C36" s="40"/>
      <c r="D36" s="40"/>
      <c r="E36" s="40"/>
      <c r="F36" s="40"/>
      <c r="G36" s="40" t="s">
        <v>37</v>
      </c>
      <c r="H36" s="43"/>
      <c r="I36" s="44"/>
      <c r="J36" s="45" t="s">
        <v>38</v>
      </c>
    </row>
    <row r="37" ht="20.1" customHeight="1" spans="1:10">
      <c r="A37" s="33" t="s">
        <v>39</v>
      </c>
      <c r="B37" s="40" t="s">
        <v>40</v>
      </c>
      <c r="C37" s="40"/>
      <c r="D37" s="40"/>
      <c r="E37" s="40"/>
      <c r="F37" s="40"/>
      <c r="G37" s="40" t="s">
        <v>41</v>
      </c>
      <c r="H37" s="43"/>
      <c r="I37" s="44"/>
      <c r="J37" s="46"/>
    </row>
    <row r="38" ht="20.1" customHeight="1" spans="1:10">
      <c r="A38" s="33" t="s">
        <v>42</v>
      </c>
      <c r="B38" s="40">
        <v>36</v>
      </c>
      <c r="C38" s="40"/>
      <c r="D38" s="40"/>
      <c r="E38" s="40"/>
      <c r="F38" s="40"/>
      <c r="G38" s="35"/>
      <c r="H38" s="35"/>
      <c r="I38" s="35"/>
      <c r="J38" s="36"/>
    </row>
    <row r="39" ht="20.1" customHeight="1" spans="1:10">
      <c r="A39" s="33" t="s">
        <v>43</v>
      </c>
      <c r="B39" s="40" t="s">
        <v>44</v>
      </c>
      <c r="C39" s="40"/>
      <c r="D39" s="40"/>
      <c r="E39" s="40"/>
      <c r="F39" s="40"/>
      <c r="G39" s="29"/>
      <c r="H39" s="29"/>
      <c r="I39" s="29"/>
      <c r="J39" s="30"/>
    </row>
    <row r="40" ht="20.1" customHeight="1" spans="1:10">
      <c r="A40" s="33" t="s">
        <v>45</v>
      </c>
      <c r="B40" s="47" t="s">
        <v>46</v>
      </c>
      <c r="C40" s="47"/>
      <c r="D40" s="47"/>
      <c r="E40" s="47"/>
      <c r="F40" s="47"/>
      <c r="G40" s="35"/>
      <c r="H40" s="35"/>
      <c r="I40" s="35"/>
      <c r="J40" s="35"/>
    </row>
    <row r="41" ht="20.1" customHeight="1" spans="1:10">
      <c r="A41" s="33" t="s">
        <v>47</v>
      </c>
      <c r="B41" s="40" t="s">
        <v>48</v>
      </c>
      <c r="C41" s="40"/>
      <c r="D41" s="40"/>
      <c r="E41" s="40"/>
      <c r="F41" s="40"/>
      <c r="G41" s="29"/>
      <c r="H41" s="29"/>
      <c r="I41" s="29"/>
      <c r="J41" s="29"/>
    </row>
    <row r="42" ht="20.1" customHeight="1" spans="1:10">
      <c r="A42" s="13"/>
      <c r="B42" s="13"/>
      <c r="C42" s="13"/>
      <c r="D42" s="13"/>
      <c r="E42" s="13"/>
      <c r="F42" s="13"/>
    </row>
    <row r="43" ht="20.1" customHeight="1" spans="1:10">
      <c r="A43" s="13"/>
      <c r="B43" s="13"/>
      <c r="C43" s="13"/>
      <c r="D43" s="13"/>
      <c r="E43" s="13"/>
      <c r="F43" s="13"/>
    </row>
    <row r="44" ht="20.1" customHeight="1" spans="1:10">
      <c r="A44" s="13"/>
      <c r="B44" s="13"/>
      <c r="C44" s="13"/>
      <c r="D44" s="48" t="s">
        <v>49</v>
      </c>
      <c r="E44" s="13"/>
      <c r="F44" s="13"/>
    </row>
    <row r="45" ht="26.25" customHeight="1" spans="1:10">
      <c r="A45" s="49" t="s">
        <v>50</v>
      </c>
      <c r="B45" s="49"/>
      <c r="C45" s="49"/>
      <c r="D45" s="49"/>
      <c r="E45" s="49"/>
      <c r="F45" s="49"/>
      <c r="G45" s="49"/>
      <c r="H45" s="49"/>
      <c r="I45" s="49"/>
      <c r="J45" s="49"/>
    </row>
    <row r="46" ht="26.25" customHeight="1" spans="1:10">
      <c r="A46" s="49"/>
      <c r="B46" s="49"/>
      <c r="C46" s="49"/>
      <c r="D46" s="49" t="s">
        <v>51</v>
      </c>
      <c r="E46" s="49"/>
      <c r="F46" s="49"/>
      <c r="G46" s="49"/>
      <c r="H46" s="49"/>
      <c r="I46" s="49"/>
      <c r="J46" s="49"/>
    </row>
    <row r="47" spans="1:10">
      <c r="A47" s="49"/>
      <c r="B47" s="49"/>
      <c r="C47" s="49"/>
      <c r="D47" s="49"/>
      <c r="E47" s="49"/>
      <c r="F47" s="49"/>
      <c r="G47" s="49"/>
      <c r="H47" s="49"/>
      <c r="I47" s="49"/>
      <c r="J47" s="49"/>
    </row>
    <row r="48" ht="12" customHeight="1" spans="1:10">
      <c r="B48" s="10"/>
      <c r="C48" s="12"/>
      <c r="D48" s="10"/>
      <c r="E48" s="10"/>
      <c r="F48" s="10"/>
      <c r="G48" s="10"/>
      <c r="H48" s="10"/>
      <c r="I48" s="10"/>
      <c r="J48" s="10"/>
    </row>
    <row r="49" ht="38.1" customHeight="1" spans="1:13">
      <c r="A49" s="21" t="s">
        <v>52</v>
      </c>
      <c r="B49" s="45" t="s">
        <v>53</v>
      </c>
      <c r="C49" s="45" t="s">
        <v>54</v>
      </c>
      <c r="D49" s="45"/>
      <c r="E49" s="45"/>
      <c r="F49" s="45"/>
      <c r="G49" s="45" t="s">
        <v>55</v>
      </c>
      <c r="H49" s="45"/>
      <c r="I49" s="45"/>
      <c r="J49" s="45"/>
    </row>
    <row r="50" ht="42.95" customHeight="1" spans="1:13">
      <c r="A50" s="21"/>
      <c r="B50" s="45"/>
      <c r="C50" s="46" t="s">
        <v>56</v>
      </c>
      <c r="D50" s="46" t="s">
        <v>57</v>
      </c>
      <c r="E50" s="50" t="s">
        <v>58</v>
      </c>
      <c r="F50" s="46" t="s">
        <v>59</v>
      </c>
      <c r="G50" s="46" t="s">
        <v>56</v>
      </c>
      <c r="H50" s="46" t="s">
        <v>57</v>
      </c>
      <c r="I50" s="50" t="s">
        <v>58</v>
      </c>
      <c r="J50" s="46" t="s">
        <v>59</v>
      </c>
    </row>
    <row r="51" ht="20.1" customHeight="1" spans="1:13">
      <c r="A51" s="21">
        <v>1</v>
      </c>
      <c r="B51" s="45">
        <v>2</v>
      </c>
      <c r="C51" s="45">
        <v>3</v>
      </c>
      <c r="D51" s="45">
        <v>4</v>
      </c>
      <c r="E51" s="45">
        <v>5</v>
      </c>
      <c r="F51" s="45">
        <v>6</v>
      </c>
      <c r="G51" s="45">
        <v>7</v>
      </c>
      <c r="H51" s="45">
        <v>8</v>
      </c>
      <c r="I51" s="45">
        <v>9</v>
      </c>
      <c r="J51" s="45">
        <v>10</v>
      </c>
    </row>
    <row r="52" ht="24.95" customHeight="1" spans="1:13">
      <c r="A52" s="51" t="s">
        <v>60</v>
      </c>
      <c r="B52" s="51"/>
      <c r="C52" s="51"/>
      <c r="D52" s="51"/>
      <c r="E52" s="51"/>
      <c r="F52" s="51"/>
      <c r="G52" s="51"/>
      <c r="H52" s="51"/>
      <c r="I52" s="51"/>
      <c r="J52" s="51"/>
    </row>
    <row r="53" ht="33.75" customHeight="1" spans="1:13">
      <c r="A53" s="52" t="s">
        <v>61</v>
      </c>
      <c r="B53" s="21">
        <v>1000</v>
      </c>
      <c r="C53" s="53">
        <f>C54+C55+C57+C60+C63</f>
        <v>2358</v>
      </c>
      <c r="D53" s="53">
        <f>D54+D57+D60</f>
        <v>2499.9</v>
      </c>
      <c r="E53" s="54">
        <f t="shared" ref="E53:E94" si="0">D53-C53</f>
        <v>141.9</v>
      </c>
      <c r="F53" s="54">
        <f>100-D53/C53*100</f>
        <v>-6.01781170483461</v>
      </c>
      <c r="G53" s="53">
        <f>G54+G55+G57+G60+G63</f>
        <v>4468</v>
      </c>
      <c r="H53" s="53">
        <f>H54+H57+H60</f>
        <v>4279.6</v>
      </c>
      <c r="I53" s="54">
        <f t="shared" ref="I53:I94" si="1">H53-G53</f>
        <v>-188.400000000001</v>
      </c>
      <c r="J53" s="54">
        <f>100-H53/G53*100</f>
        <v>4.21665174574754</v>
      </c>
    </row>
    <row r="54" ht="37.5" spans="1:13">
      <c r="A54" s="55" t="s">
        <v>62</v>
      </c>
      <c r="B54" s="21">
        <v>1010</v>
      </c>
      <c r="C54" s="54">
        <v>2200</v>
      </c>
      <c r="D54" s="54">
        <v>2378.2</v>
      </c>
      <c r="E54" s="54">
        <f t="shared" si="0"/>
        <v>178.2</v>
      </c>
      <c r="F54" s="54">
        <f>100-D54/C54*100</f>
        <v>-8.09999999999999</v>
      </c>
      <c r="G54" s="54">
        <f>2000+2200</f>
        <v>4200</v>
      </c>
      <c r="H54" s="54">
        <v>4064.6</v>
      </c>
      <c r="I54" s="54">
        <f t="shared" si="1"/>
        <v>-135.4</v>
      </c>
      <c r="J54" s="54">
        <f>100-H54/G54*100</f>
        <v>3.22380952380954</v>
      </c>
    </row>
    <row r="55" ht="9" customHeight="1" spans="1:13">
      <c r="A55" s="55"/>
      <c r="B55" s="21">
        <v>1020</v>
      </c>
      <c r="C55" s="54"/>
      <c r="D55" s="54"/>
      <c r="E55" s="54"/>
      <c r="F55" s="54"/>
      <c r="G55" s="54"/>
      <c r="H55" s="54"/>
      <c r="I55" s="54"/>
      <c r="J55" s="54"/>
      <c r="K55" s="56"/>
      <c r="L55" s="56"/>
      <c r="M55" s="56"/>
    </row>
    <row r="56" ht="5.1" customHeight="1" spans="1:13">
      <c r="A56" s="57"/>
      <c r="B56" s="21">
        <v>1021</v>
      </c>
      <c r="C56" s="54"/>
      <c r="D56" s="54"/>
      <c r="E56" s="54"/>
      <c r="F56" s="54"/>
      <c r="G56" s="54"/>
      <c r="H56" s="54"/>
      <c r="I56" s="54"/>
      <c r="J56" s="54"/>
      <c r="K56" s="56"/>
      <c r="L56" s="56"/>
      <c r="M56" s="56"/>
    </row>
    <row r="57" ht="37.5" spans="1:13">
      <c r="A57" s="55" t="s">
        <v>63</v>
      </c>
      <c r="B57" s="21">
        <v>1030</v>
      </c>
      <c r="C57" s="54">
        <f>C58+C59</f>
        <v>98</v>
      </c>
      <c r="D57" s="54">
        <f>D58</f>
        <v>115.8</v>
      </c>
      <c r="E57" s="54">
        <f t="shared" si="0"/>
        <v>17.8</v>
      </c>
      <c r="F57" s="54"/>
      <c r="G57" s="54">
        <f>G58+G59</f>
        <v>198</v>
      </c>
      <c r="H57" s="54">
        <f>H58</f>
        <v>204.8</v>
      </c>
      <c r="I57" s="54">
        <f t="shared" si="1"/>
        <v>6.80000000000001</v>
      </c>
      <c r="J57" s="54"/>
      <c r="K57" s="58"/>
      <c r="L57" s="56"/>
      <c r="M57" s="56"/>
    </row>
    <row r="58" ht="57.95" customHeight="1" spans="1:13">
      <c r="A58" s="57" t="s">
        <v>64</v>
      </c>
      <c r="B58" s="21">
        <v>1031</v>
      </c>
      <c r="C58" s="54">
        <v>98</v>
      </c>
      <c r="D58" s="54">
        <v>115.8</v>
      </c>
      <c r="E58" s="54">
        <f t="shared" si="0"/>
        <v>17.8</v>
      </c>
      <c r="F58" s="54"/>
      <c r="G58" s="54">
        <f>100+98</f>
        <v>198</v>
      </c>
      <c r="H58" s="54">
        <v>204.8</v>
      </c>
      <c r="I58" s="54">
        <f t="shared" si="1"/>
        <v>6.80000000000001</v>
      </c>
      <c r="J58" s="54"/>
      <c r="K58" s="56"/>
      <c r="L58" s="56"/>
      <c r="M58" s="56"/>
    </row>
    <row r="59" ht="6" customHeight="1" spans="1:13">
      <c r="A59" s="57" t="s">
        <v>65</v>
      </c>
      <c r="B59" s="21">
        <v>1032</v>
      </c>
      <c r="C59" s="54"/>
      <c r="D59" s="54"/>
      <c r="E59" s="54">
        <f t="shared" si="0"/>
        <v>0</v>
      </c>
      <c r="F59" s="54"/>
      <c r="G59" s="54"/>
      <c r="H59" s="54"/>
      <c r="I59" s="54">
        <f t="shared" si="1"/>
        <v>0</v>
      </c>
      <c r="J59" s="54"/>
      <c r="K59" s="58"/>
      <c r="L59" s="56"/>
      <c r="M59" s="56"/>
    </row>
    <row r="60" ht="20.1" customHeight="1" spans="1:13">
      <c r="A60" s="55" t="s">
        <v>66</v>
      </c>
      <c r="B60" s="21">
        <v>1040</v>
      </c>
      <c r="C60" s="54">
        <f>C61+C62</f>
        <v>10</v>
      </c>
      <c r="D60" s="54">
        <f>D61</f>
        <v>5.9</v>
      </c>
      <c r="E60" s="54">
        <f t="shared" si="0"/>
        <v>-4.1</v>
      </c>
      <c r="F60" s="54"/>
      <c r="G60" s="54">
        <f>G61+G62</f>
        <v>20</v>
      </c>
      <c r="H60" s="54">
        <f>H61</f>
        <v>10.2</v>
      </c>
      <c r="I60" s="54">
        <f t="shared" si="1"/>
        <v>-9.8</v>
      </c>
      <c r="J60" s="54"/>
      <c r="K60" s="56"/>
      <c r="L60" s="56"/>
      <c r="M60" s="56"/>
    </row>
    <row r="61" ht="20.1" customHeight="1" spans="1:13">
      <c r="A61" s="57" t="s">
        <v>67</v>
      </c>
      <c r="B61" s="21">
        <v>1041</v>
      </c>
      <c r="C61" s="54">
        <v>10</v>
      </c>
      <c r="D61" s="54">
        <v>5.9</v>
      </c>
      <c r="E61" s="54">
        <f t="shared" si="0"/>
        <v>-4.1</v>
      </c>
      <c r="F61" s="54"/>
      <c r="G61" s="54">
        <f>10+10</f>
        <v>20</v>
      </c>
      <c r="H61" s="54">
        <v>10.2</v>
      </c>
      <c r="I61" s="54">
        <f t="shared" si="1"/>
        <v>-9.8</v>
      </c>
      <c r="J61" s="54"/>
      <c r="K61" s="56"/>
      <c r="L61" s="56"/>
      <c r="M61" s="56"/>
    </row>
    <row r="62" ht="20.1" customHeight="1" spans="1:13">
      <c r="A62" s="57" t="s">
        <v>68</v>
      </c>
      <c r="B62" s="21">
        <v>1042</v>
      </c>
      <c r="C62" s="59"/>
      <c r="D62" s="54"/>
      <c r="E62" s="54">
        <f t="shared" si="0"/>
        <v>0</v>
      </c>
      <c r="F62" s="54"/>
      <c r="G62" s="59"/>
      <c r="H62" s="59"/>
      <c r="I62" s="54">
        <f t="shared" si="1"/>
        <v>0</v>
      </c>
      <c r="J62" s="54"/>
      <c r="K62" s="56"/>
      <c r="L62" s="56"/>
      <c r="M62" s="56"/>
    </row>
    <row r="63" ht="20.1" customHeight="1" spans="1:13">
      <c r="A63" s="55" t="s">
        <v>69</v>
      </c>
      <c r="B63" s="21">
        <v>1050</v>
      </c>
      <c r="C63" s="54">
        <f>C64+C65</f>
        <v>50</v>
      </c>
      <c r="D63" s="54"/>
      <c r="E63" s="54">
        <f t="shared" si="0"/>
        <v>-50</v>
      </c>
      <c r="F63" s="54"/>
      <c r="G63" s="54">
        <f>G64+G65</f>
        <v>50</v>
      </c>
      <c r="H63" s="54"/>
      <c r="I63" s="54">
        <f t="shared" si="1"/>
        <v>-50</v>
      </c>
      <c r="J63" s="54"/>
      <c r="K63" s="56"/>
      <c r="L63" s="56"/>
      <c r="M63" s="56"/>
    </row>
    <row r="64" ht="20.1" customHeight="1" spans="1:13">
      <c r="A64" s="57" t="s">
        <v>70</v>
      </c>
      <c r="B64" s="21">
        <v>1051</v>
      </c>
      <c r="C64" s="60">
        <v>50</v>
      </c>
      <c r="D64" s="60"/>
      <c r="E64" s="54">
        <f t="shared" si="0"/>
        <v>-50</v>
      </c>
      <c r="F64" s="54"/>
      <c r="G64" s="60">
        <f>0+50</f>
        <v>50</v>
      </c>
      <c r="H64" s="60"/>
      <c r="I64" s="54">
        <f t="shared" si="1"/>
        <v>-50</v>
      </c>
      <c r="J64" s="54"/>
      <c r="K64" s="56"/>
      <c r="L64" s="56"/>
      <c r="M64" s="56"/>
    </row>
    <row r="65" ht="20.1" customHeight="1" spans="1:13">
      <c r="A65" s="57" t="s">
        <v>71</v>
      </c>
      <c r="B65" s="21">
        <v>1052</v>
      </c>
      <c r="C65" s="60"/>
      <c r="D65" s="60"/>
      <c r="E65" s="54">
        <f t="shared" si="0"/>
        <v>0</v>
      </c>
      <c r="F65" s="54"/>
      <c r="G65" s="60"/>
      <c r="H65" s="60"/>
      <c r="I65" s="54">
        <f t="shared" si="1"/>
        <v>0</v>
      </c>
      <c r="J65" s="54"/>
      <c r="K65" s="56"/>
      <c r="L65" s="56"/>
      <c r="M65" s="56"/>
    </row>
    <row r="66" ht="36" customHeight="1" spans="1:13">
      <c r="A66" s="51" t="s">
        <v>72</v>
      </c>
      <c r="B66" s="21">
        <v>1060</v>
      </c>
      <c r="C66" s="53">
        <f>C67+C68+C69+C70+C71+C72+C73+C74+C81+C82+C83+C84+C85+C86+C87+C88+C89+C90</f>
        <v>2396.5</v>
      </c>
      <c r="D66" s="53">
        <f>D67+D68+D69+D70+D71+D72+D73+D74+D81+D82+D83+D84+D85+D86+D87+D88+D89+D90</f>
        <v>2083</v>
      </c>
      <c r="E66" s="54">
        <f t="shared" si="0"/>
        <v>-313.5</v>
      </c>
      <c r="F66" s="54">
        <f t="shared" ref="F66:F94" si="2">100-D66/C66*100</f>
        <v>13.0815773002295</v>
      </c>
      <c r="G66" s="53">
        <f>G67+G68+G69+G70+G71+G72+G73+G74+G81+G82+G83+G84+G85+G86+G87+G88+G89+G90</f>
        <v>4790.8</v>
      </c>
      <c r="H66" s="53">
        <f>H67+H68+H69+H70+H71+H72+H73+H74+H81+H82+H83+H84+H85+H86+H87+H88+H89+H90</f>
        <v>3738.5</v>
      </c>
      <c r="I66" s="54">
        <f t="shared" si="1"/>
        <v>-1052.3</v>
      </c>
      <c r="J66" s="54">
        <f t="shared" ref="J66:J94" si="3">100-H66/G66*100</f>
        <v>21.9650162812056</v>
      </c>
      <c r="K66" s="56"/>
      <c r="L66" s="56"/>
      <c r="M66" s="56"/>
    </row>
    <row r="67" ht="20.1" customHeight="1" spans="1:13">
      <c r="A67" s="55" t="s">
        <v>73</v>
      </c>
      <c r="B67" s="128" t="s">
        <v>74</v>
      </c>
      <c r="C67" s="54">
        <v>1500</v>
      </c>
      <c r="D67" s="54">
        <v>1412.3</v>
      </c>
      <c r="E67" s="54">
        <f t="shared" si="0"/>
        <v>-87.7</v>
      </c>
      <c r="F67" s="54">
        <f t="shared" si="2"/>
        <v>5.84666666666666</v>
      </c>
      <c r="G67" s="54">
        <f>1500+1500</f>
        <v>3000</v>
      </c>
      <c r="H67" s="54">
        <v>2456.8</v>
      </c>
      <c r="I67" s="54">
        <f t="shared" si="1"/>
        <v>-543.2</v>
      </c>
      <c r="J67" s="54">
        <f t="shared" si="3"/>
        <v>18.1066666666667</v>
      </c>
      <c r="K67" s="61"/>
      <c r="L67" s="56"/>
      <c r="M67" s="56"/>
    </row>
    <row r="68" ht="20.1" customHeight="1" spans="1:13">
      <c r="A68" s="55" t="s">
        <v>75</v>
      </c>
      <c r="B68" s="128" t="s">
        <v>76</v>
      </c>
      <c r="C68" s="54">
        <v>370</v>
      </c>
      <c r="D68" s="54">
        <v>400.1</v>
      </c>
      <c r="E68" s="54">
        <f t="shared" si="0"/>
        <v>30.1</v>
      </c>
      <c r="F68" s="54">
        <f t="shared" si="2"/>
        <v>-8.13513513513516</v>
      </c>
      <c r="G68" s="54">
        <f>370+370</f>
        <v>740</v>
      </c>
      <c r="H68" s="54">
        <v>694</v>
      </c>
      <c r="I68" s="54">
        <f t="shared" si="1"/>
        <v>-46</v>
      </c>
      <c r="J68" s="54">
        <f t="shared" si="3"/>
        <v>6.21621621621622</v>
      </c>
      <c r="K68" s="61"/>
      <c r="L68" s="56"/>
      <c r="M68" s="56"/>
    </row>
    <row r="69" ht="20.1" customHeight="1" spans="1:13">
      <c r="A69" s="55" t="s">
        <v>77</v>
      </c>
      <c r="B69" s="128" t="s">
        <v>78</v>
      </c>
      <c r="C69" s="54">
        <v>10</v>
      </c>
      <c r="D69" s="54">
        <v>0</v>
      </c>
      <c r="E69" s="54">
        <f t="shared" si="0"/>
        <v>-10</v>
      </c>
      <c r="F69" s="54"/>
      <c r="G69" s="54">
        <f>20</f>
        <v>20</v>
      </c>
      <c r="H69" s="54">
        <f t="shared" ref="H67:H72" si="4">D69</f>
        <v>0</v>
      </c>
      <c r="I69" s="54">
        <f t="shared" si="1"/>
        <v>-20</v>
      </c>
      <c r="J69" s="54"/>
      <c r="K69" s="56"/>
      <c r="L69" s="56"/>
      <c r="M69" s="56"/>
    </row>
    <row r="70" ht="20.1" customHeight="1" spans="1:13">
      <c r="A70" s="55" t="s">
        <v>79</v>
      </c>
      <c r="B70" s="128" t="s">
        <v>80</v>
      </c>
      <c r="C70" s="54">
        <v>150</v>
      </c>
      <c r="D70" s="54">
        <v>94.1</v>
      </c>
      <c r="E70" s="54">
        <f t="shared" si="0"/>
        <v>-55.9</v>
      </c>
      <c r="F70" s="54">
        <f t="shared" si="2"/>
        <v>37.2666666666667</v>
      </c>
      <c r="G70" s="54">
        <f>150+150</f>
        <v>300</v>
      </c>
      <c r="H70" s="54">
        <v>266.3</v>
      </c>
      <c r="I70" s="54">
        <f t="shared" si="1"/>
        <v>-33.7</v>
      </c>
      <c r="J70" s="54">
        <f t="shared" si="3"/>
        <v>11.2333333333333</v>
      </c>
      <c r="K70" s="56"/>
      <c r="L70" s="56"/>
      <c r="M70" s="56"/>
    </row>
    <row r="71" ht="20.1" customHeight="1" spans="1:13">
      <c r="A71" s="55" t="s">
        <v>81</v>
      </c>
      <c r="B71" s="128" t="s">
        <v>82</v>
      </c>
      <c r="C71" s="54">
        <f>'[36]фін план (1)'!G68</f>
        <v>0</v>
      </c>
      <c r="D71" s="54"/>
      <c r="E71" s="54">
        <f t="shared" si="0"/>
        <v>0</v>
      </c>
      <c r="F71" s="54"/>
      <c r="G71" s="54">
        <f t="shared" ref="G71" si="5">C71</f>
        <v>0</v>
      </c>
      <c r="H71" s="54">
        <f t="shared" si="4"/>
        <v>0</v>
      </c>
      <c r="I71" s="54">
        <f t="shared" si="1"/>
        <v>0</v>
      </c>
      <c r="J71" s="54"/>
      <c r="K71" s="56"/>
      <c r="L71" s="58"/>
      <c r="M71" s="56"/>
    </row>
    <row r="72" ht="20.1" customHeight="1" spans="1:13">
      <c r="A72" s="55" t="s">
        <v>83</v>
      </c>
      <c r="B72" s="128" t="s">
        <v>84</v>
      </c>
      <c r="C72" s="54">
        <v>60</v>
      </c>
      <c r="D72" s="54">
        <v>25.5</v>
      </c>
      <c r="E72" s="54">
        <f t="shared" si="0"/>
        <v>-34.5</v>
      </c>
      <c r="F72" s="54">
        <f t="shared" si="2"/>
        <v>57.5</v>
      </c>
      <c r="G72" s="54">
        <f>60+60</f>
        <v>120</v>
      </c>
      <c r="H72" s="54">
        <v>53.9</v>
      </c>
      <c r="I72" s="54">
        <f t="shared" si="1"/>
        <v>-66.1</v>
      </c>
      <c r="J72" s="54">
        <f t="shared" si="3"/>
        <v>55.0833333333333</v>
      </c>
      <c r="K72" s="56"/>
      <c r="L72" s="58"/>
      <c r="M72" s="56"/>
    </row>
    <row r="73" spans="1:13">
      <c r="A73" s="55" t="s">
        <v>85</v>
      </c>
      <c r="B73" s="128" t="s">
        <v>86</v>
      </c>
      <c r="C73" s="54">
        <f>'[36]фін план (1)'!G70</f>
        <v>0</v>
      </c>
      <c r="D73" s="54"/>
      <c r="E73" s="54">
        <f t="shared" si="0"/>
        <v>0</v>
      </c>
      <c r="F73" s="54"/>
      <c r="G73" s="54">
        <f>'[36]фін план (1)'!G70</f>
        <v>0</v>
      </c>
      <c r="H73" s="54"/>
      <c r="I73" s="54">
        <f t="shared" si="1"/>
        <v>0</v>
      </c>
      <c r="J73" s="54"/>
      <c r="K73" s="56"/>
      <c r="L73" s="58"/>
      <c r="M73" s="56"/>
    </row>
    <row r="74" ht="37.5" spans="1:13">
      <c r="A74" s="55" t="s">
        <v>87</v>
      </c>
      <c r="B74" s="128" t="s">
        <v>88</v>
      </c>
      <c r="C74" s="53">
        <f>C75+C76+C77+C78+C79+C80</f>
        <v>100.5</v>
      </c>
      <c r="D74" s="53">
        <f>D75+D76+D77+D78+D79</f>
        <v>113.6</v>
      </c>
      <c r="E74" s="54">
        <f t="shared" si="0"/>
        <v>13.1</v>
      </c>
      <c r="F74" s="54">
        <f t="shared" si="2"/>
        <v>-13.0348258706468</v>
      </c>
      <c r="G74" s="53">
        <f>G75+G76+G77+G78+G79+G80</f>
        <v>338.8</v>
      </c>
      <c r="H74" s="53">
        <f>H75+H76+H77+H78+H79</f>
        <v>216.1</v>
      </c>
      <c r="I74" s="54">
        <f t="shared" si="1"/>
        <v>-122.7</v>
      </c>
      <c r="J74" s="54">
        <f t="shared" si="3"/>
        <v>36.2160566706021</v>
      </c>
      <c r="K74" s="56"/>
      <c r="L74" s="56"/>
      <c r="M74" s="56"/>
    </row>
    <row r="75" spans="1:13">
      <c r="A75" s="57" t="s">
        <v>89</v>
      </c>
      <c r="B75" s="128" t="s">
        <v>90</v>
      </c>
      <c r="C75" s="54">
        <v>67</v>
      </c>
      <c r="D75" s="54">
        <v>66.3</v>
      </c>
      <c r="E75" s="54">
        <f t="shared" si="0"/>
        <v>-0.700000000000003</v>
      </c>
      <c r="F75" s="54"/>
      <c r="G75" s="54">
        <f>205+67</f>
        <v>272</v>
      </c>
      <c r="H75" s="54">
        <f>4.3+146.6</f>
        <v>150.9</v>
      </c>
      <c r="I75" s="54">
        <f t="shared" si="1"/>
        <v>-121.1</v>
      </c>
      <c r="J75" s="54"/>
      <c r="K75" s="56"/>
      <c r="L75" s="56"/>
      <c r="M75" s="56"/>
    </row>
    <row r="76" spans="1:13">
      <c r="A76" s="57" t="s">
        <v>91</v>
      </c>
      <c r="B76" s="128" t="s">
        <v>92</v>
      </c>
      <c r="C76" s="54">
        <v>7</v>
      </c>
      <c r="D76" s="54">
        <v>5.8</v>
      </c>
      <c r="E76" s="54">
        <f t="shared" si="0"/>
        <v>-1.2</v>
      </c>
      <c r="F76" s="54">
        <f t="shared" si="2"/>
        <v>17.1428571428572</v>
      </c>
      <c r="G76" s="54">
        <f>6.8+7</f>
        <v>13.8</v>
      </c>
      <c r="H76" s="54">
        <f>0.6+10.8</f>
        <v>11.4</v>
      </c>
      <c r="I76" s="54">
        <f t="shared" si="1"/>
        <v>-2.4</v>
      </c>
      <c r="J76" s="54">
        <f t="shared" si="3"/>
        <v>17.3913043478261</v>
      </c>
      <c r="K76" s="56"/>
      <c r="L76" s="56"/>
      <c r="M76" s="56"/>
    </row>
    <row r="77" spans="1:13">
      <c r="A77" s="57" t="s">
        <v>93</v>
      </c>
      <c r="B77" s="128" t="s">
        <v>94</v>
      </c>
      <c r="C77" s="54">
        <v>24</v>
      </c>
      <c r="D77" s="54">
        <v>40.4</v>
      </c>
      <c r="E77" s="54">
        <f t="shared" si="0"/>
        <v>16.4</v>
      </c>
      <c r="F77" s="54">
        <f t="shared" si="2"/>
        <v>-68.3333333333333</v>
      </c>
      <c r="G77" s="54">
        <f>24+24</f>
        <v>48</v>
      </c>
      <c r="H77" s="54">
        <f>46.6</f>
        <v>46.6</v>
      </c>
      <c r="I77" s="54">
        <f t="shared" si="1"/>
        <v>-1.4</v>
      </c>
      <c r="J77" s="54">
        <f t="shared" si="3"/>
        <v>2.91666666666667</v>
      </c>
      <c r="K77" s="56"/>
      <c r="L77" s="56"/>
      <c r="M77" s="56"/>
    </row>
    <row r="78" spans="1:13">
      <c r="A78" s="57" t="s">
        <v>95</v>
      </c>
      <c r="B78" s="128" t="s">
        <v>96</v>
      </c>
      <c r="C78" s="54">
        <v>2</v>
      </c>
      <c r="D78" s="54">
        <v>0.6</v>
      </c>
      <c r="E78" s="54">
        <f t="shared" si="0"/>
        <v>-1.4</v>
      </c>
      <c r="F78" s="54">
        <f t="shared" si="2"/>
        <v>70</v>
      </c>
      <c r="G78" s="54">
        <f>2+2</f>
        <v>4</v>
      </c>
      <c r="H78" s="54">
        <f>6.4</f>
        <v>6.4</v>
      </c>
      <c r="I78" s="54">
        <f t="shared" si="1"/>
        <v>2.4</v>
      </c>
      <c r="J78" s="54">
        <f t="shared" si="3"/>
        <v>-60</v>
      </c>
      <c r="K78" s="56"/>
      <c r="L78" s="56"/>
      <c r="M78" s="56"/>
    </row>
    <row r="79" spans="1:13">
      <c r="A79" s="57" t="s">
        <v>97</v>
      </c>
      <c r="B79" s="128" t="s">
        <v>98</v>
      </c>
      <c r="C79" s="54">
        <v>0.5</v>
      </c>
      <c r="D79" s="54">
        <v>0.5</v>
      </c>
      <c r="E79" s="54">
        <f t="shared" si="0"/>
        <v>0</v>
      </c>
      <c r="F79" s="54"/>
      <c r="G79" s="54">
        <f>0.5+0.5</f>
        <v>1</v>
      </c>
      <c r="H79" s="54">
        <v>0.8</v>
      </c>
      <c r="I79" s="54">
        <f t="shared" si="1"/>
        <v>-0.2</v>
      </c>
      <c r="J79" s="54"/>
      <c r="K79" s="56"/>
      <c r="L79" s="56"/>
      <c r="M79" s="56"/>
    </row>
    <row r="80" spans="1:13">
      <c r="A80" s="57" t="s">
        <v>99</v>
      </c>
      <c r="B80" s="128" t="s">
        <v>100</v>
      </c>
      <c r="C80" s="54"/>
      <c r="D80" s="54"/>
      <c r="E80" s="54">
        <f t="shared" si="0"/>
        <v>0</v>
      </c>
      <c r="F80" s="54"/>
      <c r="G80" s="54">
        <f>'[36]фін план (1)'!G77</f>
        <v>0</v>
      </c>
      <c r="H80" s="54"/>
      <c r="I80" s="54">
        <f t="shared" si="1"/>
        <v>0</v>
      </c>
      <c r="J80" s="54"/>
      <c r="K80" s="56"/>
      <c r="L80" s="56"/>
      <c r="M80" s="56"/>
    </row>
    <row r="81" ht="44.25" customHeight="1" spans="1:13">
      <c r="A81" s="55" t="s">
        <v>101</v>
      </c>
      <c r="B81" s="21">
        <v>2050</v>
      </c>
      <c r="C81" s="54">
        <f>'[36]фін план (1)'!G78</f>
        <v>0</v>
      </c>
      <c r="D81" s="54"/>
      <c r="E81" s="54">
        <f t="shared" si="0"/>
        <v>0</v>
      </c>
      <c r="F81" s="54"/>
      <c r="G81" s="54">
        <f>'[36]фін план (1)'!G78</f>
        <v>0</v>
      </c>
      <c r="H81" s="54"/>
      <c r="I81" s="54">
        <f t="shared" si="1"/>
        <v>0</v>
      </c>
      <c r="J81" s="54"/>
      <c r="K81" s="56"/>
      <c r="L81" s="56"/>
      <c r="M81" s="56"/>
    </row>
    <row r="82" ht="20.1" customHeight="1" spans="1:13">
      <c r="A82" s="55" t="s">
        <v>102</v>
      </c>
      <c r="B82" s="21">
        <v>2060</v>
      </c>
      <c r="C82" s="54">
        <f>'[36]фін план (1)'!G79</f>
        <v>0</v>
      </c>
      <c r="D82" s="54">
        <v>0</v>
      </c>
      <c r="E82" s="54">
        <f t="shared" si="0"/>
        <v>0</v>
      </c>
      <c r="F82" s="54"/>
      <c r="G82" s="54">
        <f>'[36]фін план (1)'!G79</f>
        <v>0</v>
      </c>
      <c r="H82" s="54"/>
      <c r="I82" s="54">
        <f t="shared" si="1"/>
        <v>0</v>
      </c>
      <c r="J82" s="54"/>
      <c r="K82" s="56"/>
      <c r="L82" s="56"/>
      <c r="M82" s="56"/>
    </row>
    <row r="83" ht="20.1" customHeight="1" spans="1:13">
      <c r="A83" s="55" t="s">
        <v>103</v>
      </c>
      <c r="B83" s="45">
        <v>2070</v>
      </c>
      <c r="C83" s="54">
        <f>'[36]фін план (1)'!G80</f>
        <v>0</v>
      </c>
      <c r="D83" s="54"/>
      <c r="E83" s="54">
        <f t="shared" si="0"/>
        <v>0</v>
      </c>
      <c r="F83" s="54"/>
      <c r="G83" s="54">
        <f>'[36]фін план (1)'!G80</f>
        <v>0</v>
      </c>
      <c r="H83" s="54"/>
      <c r="I83" s="54">
        <f t="shared" si="1"/>
        <v>0</v>
      </c>
      <c r="J83" s="54"/>
      <c r="K83" s="56"/>
      <c r="L83" s="56"/>
      <c r="M83" s="56"/>
    </row>
    <row r="84" ht="20.1" customHeight="1" spans="1:13">
      <c r="A84" s="55" t="s">
        <v>104</v>
      </c>
      <c r="B84" s="45">
        <v>2080</v>
      </c>
      <c r="C84" s="54">
        <v>100</v>
      </c>
      <c r="D84" s="54"/>
      <c r="E84" s="54">
        <f t="shared" si="0"/>
        <v>-100</v>
      </c>
      <c r="F84" s="54"/>
      <c r="G84" s="54">
        <v>100</v>
      </c>
      <c r="H84" s="54"/>
      <c r="I84" s="54">
        <f t="shared" si="1"/>
        <v>-100</v>
      </c>
      <c r="J84" s="54"/>
      <c r="K84" s="56"/>
      <c r="L84" s="56"/>
      <c r="M84" s="56"/>
    </row>
    <row r="85" ht="20.1" customHeight="1" spans="1:13">
      <c r="A85" s="55" t="s">
        <v>105</v>
      </c>
      <c r="B85" s="45">
        <v>2090</v>
      </c>
      <c r="C85" s="54">
        <v>50</v>
      </c>
      <c r="D85" s="54">
        <v>36.9</v>
      </c>
      <c r="E85" s="54">
        <f t="shared" si="0"/>
        <v>-13.1</v>
      </c>
      <c r="F85" s="54"/>
      <c r="G85" s="54">
        <v>95</v>
      </c>
      <c r="H85" s="54">
        <f>D85</f>
        <v>36.9</v>
      </c>
      <c r="I85" s="54">
        <f t="shared" si="1"/>
        <v>-58.1</v>
      </c>
      <c r="J85" s="54">
        <f t="shared" si="3"/>
        <v>61.1578947368421</v>
      </c>
      <c r="K85" s="56"/>
      <c r="L85" s="56"/>
      <c r="M85" s="56"/>
    </row>
    <row r="86" ht="20.1" customHeight="1" spans="1:13">
      <c r="A86" s="55" t="s">
        <v>106</v>
      </c>
      <c r="B86" s="21">
        <v>3000</v>
      </c>
      <c r="C86" s="54">
        <f>'[36]фін план (1)'!G83</f>
        <v>0</v>
      </c>
      <c r="D86" s="62"/>
      <c r="E86" s="54">
        <f t="shared" si="0"/>
        <v>0</v>
      </c>
      <c r="F86" s="54"/>
      <c r="G86" s="54">
        <f>'[36]фін план (1)'!G83</f>
        <v>0</v>
      </c>
      <c r="H86" s="62"/>
      <c r="I86" s="54">
        <f t="shared" si="1"/>
        <v>0</v>
      </c>
      <c r="J86" s="54"/>
      <c r="K86" s="56"/>
      <c r="L86" s="56"/>
      <c r="M86" s="56"/>
    </row>
    <row r="87" ht="20.1" customHeight="1" spans="1:13">
      <c r="A87" s="55" t="s">
        <v>107</v>
      </c>
      <c r="B87" s="21">
        <v>3001</v>
      </c>
      <c r="C87" s="54">
        <f>'[36]фін план (1)'!G84</f>
        <v>0</v>
      </c>
      <c r="D87" s="54"/>
      <c r="E87" s="54">
        <f t="shared" si="0"/>
        <v>0</v>
      </c>
      <c r="F87" s="54"/>
      <c r="G87" s="54">
        <f>'[36]фін план (1)'!G84</f>
        <v>0</v>
      </c>
      <c r="H87" s="54"/>
      <c r="I87" s="54">
        <f t="shared" si="1"/>
        <v>0</v>
      </c>
      <c r="J87" s="54"/>
      <c r="K87" s="56"/>
      <c r="L87" s="56"/>
      <c r="M87" s="56"/>
    </row>
    <row r="88" ht="20.1" customHeight="1" spans="1:13">
      <c r="A88" s="55" t="s">
        <v>108</v>
      </c>
      <c r="B88" s="21">
        <v>3010</v>
      </c>
      <c r="C88" s="54"/>
      <c r="D88" s="54">
        <v>0</v>
      </c>
      <c r="E88" s="54">
        <f t="shared" si="0"/>
        <v>0</v>
      </c>
      <c r="F88" s="54"/>
      <c r="G88" s="54">
        <v>15</v>
      </c>
      <c r="H88" s="54">
        <v>13.3</v>
      </c>
      <c r="I88" s="54">
        <f t="shared" si="1"/>
        <v>-1.7</v>
      </c>
      <c r="J88" s="54"/>
      <c r="K88" s="56"/>
      <c r="L88" s="56"/>
      <c r="M88" s="56"/>
    </row>
    <row r="89" ht="18" customHeight="1" spans="1:13">
      <c r="A89" s="55" t="s">
        <v>109</v>
      </c>
      <c r="B89" s="21">
        <v>3020</v>
      </c>
      <c r="C89" s="54">
        <v>6</v>
      </c>
      <c r="D89" s="54">
        <v>0.5</v>
      </c>
      <c r="E89" s="54">
        <f t="shared" si="0"/>
        <v>-5.5</v>
      </c>
      <c r="F89" s="54">
        <f t="shared" si="2"/>
        <v>91.6666666666667</v>
      </c>
      <c r="G89" s="54">
        <v>12</v>
      </c>
      <c r="H89" s="54">
        <v>1.2</v>
      </c>
      <c r="I89" s="54">
        <f t="shared" si="1"/>
        <v>-10.8</v>
      </c>
      <c r="J89" s="54">
        <f t="shared" si="3"/>
        <v>90</v>
      </c>
      <c r="K89" s="56"/>
      <c r="L89" s="56"/>
      <c r="M89" s="56"/>
    </row>
    <row r="90" spans="1:13">
      <c r="A90" s="55" t="s">
        <v>110</v>
      </c>
      <c r="B90" s="21">
        <v>3030</v>
      </c>
      <c r="C90" s="54">
        <v>50</v>
      </c>
      <c r="D90" s="60"/>
      <c r="E90" s="54">
        <f t="shared" si="0"/>
        <v>-50</v>
      </c>
      <c r="F90" s="54"/>
      <c r="G90" s="54">
        <v>50</v>
      </c>
      <c r="H90" s="60"/>
      <c r="I90" s="54">
        <f t="shared" si="1"/>
        <v>-50</v>
      </c>
      <c r="J90" s="54"/>
      <c r="K90" s="56"/>
      <c r="L90" s="56"/>
      <c r="M90" s="56"/>
    </row>
    <row r="91" spans="1:13">
      <c r="A91" s="55" t="s">
        <v>111</v>
      </c>
      <c r="B91" s="21">
        <v>3031</v>
      </c>
      <c r="C91" s="54">
        <v>50</v>
      </c>
      <c r="D91" s="60"/>
      <c r="E91" s="54">
        <f t="shared" si="0"/>
        <v>-50</v>
      </c>
      <c r="F91" s="54"/>
      <c r="G91" s="54">
        <v>50</v>
      </c>
      <c r="H91" s="60"/>
      <c r="I91" s="54">
        <f t="shared" si="1"/>
        <v>-50</v>
      </c>
      <c r="J91" s="54"/>
      <c r="K91" s="56"/>
      <c r="L91" s="56"/>
      <c r="M91" s="56"/>
    </row>
    <row r="92" ht="20.1" customHeight="1" spans="1:13">
      <c r="A92" s="63" t="s">
        <v>112</v>
      </c>
      <c r="B92" s="64">
        <v>3040</v>
      </c>
      <c r="C92" s="54">
        <v>70.3</v>
      </c>
      <c r="D92" s="53">
        <v>478.8</v>
      </c>
      <c r="E92" s="54">
        <f t="shared" si="0"/>
        <v>408.5</v>
      </c>
      <c r="F92" s="54"/>
      <c r="G92" s="54">
        <v>354.6</v>
      </c>
      <c r="H92" s="53">
        <v>354.6</v>
      </c>
      <c r="I92" s="54">
        <f t="shared" si="1"/>
        <v>0</v>
      </c>
      <c r="J92" s="54"/>
      <c r="K92" s="56"/>
      <c r="L92" s="56"/>
      <c r="M92" s="56"/>
    </row>
    <row r="93" ht="20.1" customHeight="1" spans="1:13">
      <c r="A93" s="63" t="s">
        <v>113</v>
      </c>
      <c r="B93" s="64">
        <v>3050</v>
      </c>
      <c r="C93" s="53">
        <f>C53</f>
        <v>2358</v>
      </c>
      <c r="D93" s="53">
        <f>D53</f>
        <v>2499.9</v>
      </c>
      <c r="E93" s="54">
        <f t="shared" si="0"/>
        <v>141.9</v>
      </c>
      <c r="F93" s="54">
        <f t="shared" si="2"/>
        <v>-6.01781170483461</v>
      </c>
      <c r="G93" s="53">
        <f>G53</f>
        <v>4468</v>
      </c>
      <c r="H93" s="53">
        <f>H53</f>
        <v>4279.6</v>
      </c>
      <c r="I93" s="54">
        <f t="shared" si="1"/>
        <v>-188.400000000001</v>
      </c>
      <c r="J93" s="54">
        <f t="shared" si="3"/>
        <v>4.21665174574754</v>
      </c>
      <c r="K93" s="56"/>
      <c r="L93" s="56"/>
      <c r="M93" s="56"/>
    </row>
    <row r="94" ht="20.1" customHeight="1" spans="1:13">
      <c r="A94" s="63" t="s">
        <v>114</v>
      </c>
      <c r="B94" s="64">
        <v>3060</v>
      </c>
      <c r="C94" s="53">
        <f>C66</f>
        <v>2396.5</v>
      </c>
      <c r="D94" s="53">
        <f>D66</f>
        <v>2083</v>
      </c>
      <c r="E94" s="54">
        <f t="shared" si="0"/>
        <v>-313.5</v>
      </c>
      <c r="F94" s="54">
        <f t="shared" si="2"/>
        <v>13.0815773002295</v>
      </c>
      <c r="G94" s="53">
        <f>G66</f>
        <v>4790.8</v>
      </c>
      <c r="H94" s="53">
        <f>H66</f>
        <v>3738.5</v>
      </c>
      <c r="I94" s="54">
        <f t="shared" si="1"/>
        <v>-1052.3</v>
      </c>
      <c r="J94" s="54">
        <f t="shared" si="3"/>
        <v>21.9650162812056</v>
      </c>
      <c r="K94" s="56"/>
      <c r="L94" s="56"/>
      <c r="M94" s="56"/>
    </row>
    <row r="95" ht="20.1" customHeight="1" spans="1:13">
      <c r="A95" s="63" t="s">
        <v>115</v>
      </c>
      <c r="B95" s="64">
        <v>3070</v>
      </c>
      <c r="C95" s="53">
        <f>C92+C93-C94</f>
        <v>31.8000000000002</v>
      </c>
      <c r="D95" s="53">
        <f t="shared" ref="D95:J95" si="6">D92+D93-D94</f>
        <v>895.7</v>
      </c>
      <c r="E95" s="53">
        <f t="shared" si="6"/>
        <v>863.9</v>
      </c>
      <c r="F95" s="53">
        <f t="shared" si="6"/>
        <v>-19.0993890050641</v>
      </c>
      <c r="G95" s="53">
        <f t="shared" si="6"/>
        <v>31.8000000000002</v>
      </c>
      <c r="H95" s="53">
        <f t="shared" si="6"/>
        <v>895.699999999999</v>
      </c>
      <c r="I95" s="53">
        <f t="shared" si="6"/>
        <v>863.899999999999</v>
      </c>
      <c r="J95" s="53">
        <f t="shared" si="6"/>
        <v>-17.7483645354581</v>
      </c>
      <c r="K95" s="56"/>
      <c r="L95" s="56"/>
      <c r="M95" s="56"/>
    </row>
    <row r="96" ht="24.95" customHeight="1" spans="1:13">
      <c r="A96" s="65" t="s">
        <v>116</v>
      </c>
      <c r="B96" s="66"/>
      <c r="C96" s="66"/>
      <c r="D96" s="66"/>
      <c r="E96" s="66"/>
      <c r="F96" s="66"/>
      <c r="G96" s="66"/>
      <c r="H96" s="66"/>
      <c r="I96" s="66"/>
      <c r="J96" s="67"/>
      <c r="K96" s="56"/>
      <c r="L96" s="56"/>
      <c r="M96" s="56"/>
    </row>
    <row r="97" ht="37.5" spans="1:13">
      <c r="A97" s="68" t="s">
        <v>117</v>
      </c>
      <c r="B97" s="21">
        <v>3080</v>
      </c>
      <c r="C97" s="54">
        <v>370</v>
      </c>
      <c r="D97" s="54">
        <v>391.6</v>
      </c>
      <c r="E97" s="54">
        <f>D97-C97</f>
        <v>21.6</v>
      </c>
      <c r="F97" s="54">
        <f>100-D97/C97*100</f>
        <v>-5.83783783783784</v>
      </c>
      <c r="G97" s="54">
        <f>370+370</f>
        <v>740</v>
      </c>
      <c r="H97" s="54">
        <f>269.4+391.6</f>
        <v>661</v>
      </c>
      <c r="I97" s="54">
        <f>H97-G97</f>
        <v>-79</v>
      </c>
      <c r="J97" s="54">
        <f>100-H97/G97*100</f>
        <v>10.6756756756757</v>
      </c>
      <c r="K97" s="56"/>
      <c r="L97" s="56"/>
      <c r="M97" s="56"/>
    </row>
    <row r="98" ht="37.5" spans="1:13">
      <c r="A98" s="69" t="s">
        <v>118</v>
      </c>
      <c r="B98" s="21">
        <v>3090</v>
      </c>
      <c r="C98" s="54">
        <v>250</v>
      </c>
      <c r="D98" s="54">
        <v>239.9</v>
      </c>
      <c r="E98" s="54">
        <f>D98-C98</f>
        <v>-10.1</v>
      </c>
      <c r="F98" s="54">
        <f>100-D98/C98*100</f>
        <v>4.03999999999999</v>
      </c>
      <c r="G98" s="54">
        <f>250+250</f>
        <v>500</v>
      </c>
      <c r="H98" s="54">
        <f>163.5+239.9</f>
        <v>403.4</v>
      </c>
      <c r="I98" s="54">
        <f>H98-G98</f>
        <v>-96.6</v>
      </c>
      <c r="J98" s="54">
        <f>100-H98/G98*100</f>
        <v>19.32</v>
      </c>
      <c r="K98" s="56"/>
      <c r="L98" s="56"/>
      <c r="M98" s="56"/>
    </row>
    <row r="99" ht="56.25" spans="1:13">
      <c r="A99" s="69" t="s">
        <v>119</v>
      </c>
      <c r="B99" s="21">
        <v>4000</v>
      </c>
      <c r="C99" s="54">
        <v>75</v>
      </c>
      <c r="D99" s="54">
        <v>71.1</v>
      </c>
      <c r="E99" s="54">
        <f>D99-C99</f>
        <v>-3.90000000000001</v>
      </c>
      <c r="F99" s="54">
        <f>100-D99/C99*100</f>
        <v>5.2</v>
      </c>
      <c r="G99" s="54">
        <f>75+75</f>
        <v>150</v>
      </c>
      <c r="H99" s="54">
        <f>57.8+71.1</f>
        <v>128.9</v>
      </c>
      <c r="I99" s="54">
        <f>H99-G99</f>
        <v>-21.1</v>
      </c>
      <c r="J99" s="54">
        <f>100-H99/G99*100</f>
        <v>14.0666666666667</v>
      </c>
      <c r="K99" s="56"/>
      <c r="L99" s="56"/>
      <c r="M99" s="56"/>
    </row>
    <row r="100" spans="1:13">
      <c r="A100" s="68" t="s">
        <v>120</v>
      </c>
      <c r="B100" s="45">
        <v>4010</v>
      </c>
      <c r="C100" s="70" t="s">
        <v>10</v>
      </c>
      <c r="D100" s="54">
        <v>0</v>
      </c>
      <c r="E100" s="70" t="s">
        <v>10</v>
      </c>
      <c r="F100" s="70" t="s">
        <v>10</v>
      </c>
      <c r="G100" s="70" t="s">
        <v>10</v>
      </c>
      <c r="H100" s="54">
        <v>0</v>
      </c>
      <c r="I100" s="70" t="s">
        <v>10</v>
      </c>
      <c r="J100" s="70" t="s">
        <v>10</v>
      </c>
      <c r="K100" s="56"/>
      <c r="L100" s="56"/>
      <c r="M100" s="56"/>
    </row>
    <row r="101" spans="1:13">
      <c r="A101" s="71" t="s">
        <v>121</v>
      </c>
      <c r="B101" s="72"/>
      <c r="C101" s="72"/>
      <c r="D101" s="72"/>
      <c r="E101" s="72"/>
      <c r="F101" s="72"/>
      <c r="G101" s="72"/>
      <c r="H101" s="72"/>
      <c r="I101" s="73"/>
      <c r="J101" s="70"/>
      <c r="K101" s="56"/>
      <c r="L101" s="56"/>
      <c r="M101" s="56"/>
    </row>
    <row r="102" spans="1:13">
      <c r="A102" s="69" t="s">
        <v>122</v>
      </c>
      <c r="B102" s="45">
        <v>4020</v>
      </c>
      <c r="C102" s="70">
        <f>C103</f>
        <v>0</v>
      </c>
      <c r="D102" s="70">
        <f>D103</f>
        <v>0</v>
      </c>
      <c r="E102" s="70">
        <f>E103</f>
        <v>0</v>
      </c>
      <c r="F102" s="70">
        <f>G102+H102+I102+J102</f>
        <v>0</v>
      </c>
      <c r="G102" s="70">
        <f>G103</f>
        <v>0</v>
      </c>
      <c r="H102" s="70">
        <f>H103</f>
        <v>0</v>
      </c>
      <c r="I102" s="70">
        <f>I103</f>
        <v>0</v>
      </c>
      <c r="J102" s="70">
        <f>J103</f>
        <v>0</v>
      </c>
      <c r="K102" s="56"/>
      <c r="L102" s="56"/>
      <c r="M102" s="56"/>
    </row>
    <row r="103" ht="37.5" spans="1:13">
      <c r="A103" s="69" t="s">
        <v>123</v>
      </c>
      <c r="B103" s="45">
        <v>4021</v>
      </c>
      <c r="C103" s="70"/>
      <c r="D103" s="70"/>
      <c r="E103" s="70"/>
      <c r="F103" s="70">
        <f t="shared" ref="F103:F110" si="7">G103+H103+I103+J103</f>
        <v>0</v>
      </c>
      <c r="G103" s="70"/>
      <c r="H103" s="70"/>
      <c r="I103" s="70"/>
      <c r="J103" s="70"/>
      <c r="K103" s="56"/>
      <c r="L103" s="56"/>
      <c r="M103" s="56"/>
    </row>
    <row r="104" spans="1:13">
      <c r="A104" s="63" t="s">
        <v>124</v>
      </c>
      <c r="B104" s="51">
        <v>4030</v>
      </c>
      <c r="C104" s="54">
        <f>C105+C106+C107+C108+C109+C110</f>
        <v>110</v>
      </c>
      <c r="D104" s="54">
        <f>D106+D107</f>
        <v>0</v>
      </c>
      <c r="E104" s="54">
        <f>D104-C104</f>
        <v>-110</v>
      </c>
      <c r="F104" s="54"/>
      <c r="G104" s="54">
        <f>G106</f>
        <v>100</v>
      </c>
      <c r="H104" s="54">
        <f>H106+H107</f>
        <v>0</v>
      </c>
      <c r="I104" s="54">
        <f>H104-G104</f>
        <v>-100</v>
      </c>
      <c r="J104" s="54"/>
      <c r="K104" s="56"/>
      <c r="L104" s="56"/>
      <c r="M104" s="56"/>
    </row>
    <row r="105" spans="1:13">
      <c r="A105" s="55" t="s">
        <v>125</v>
      </c>
      <c r="B105" s="74" t="s">
        <v>126</v>
      </c>
      <c r="C105" s="54"/>
      <c r="D105" s="54"/>
      <c r="E105" s="54">
        <f>D105-C105</f>
        <v>0</v>
      </c>
      <c r="F105" s="54"/>
      <c r="G105" s="54"/>
      <c r="H105" s="54"/>
      <c r="I105" s="54">
        <f>H105-G105</f>
        <v>0</v>
      </c>
      <c r="J105" s="54"/>
      <c r="K105" s="56"/>
      <c r="L105" s="56"/>
      <c r="M105" s="56"/>
    </row>
    <row r="106" spans="1:13">
      <c r="A106" s="55" t="s">
        <v>127</v>
      </c>
      <c r="B106" s="74" t="s">
        <v>128</v>
      </c>
      <c r="C106" s="54">
        <v>100</v>
      </c>
      <c r="D106" s="54"/>
      <c r="E106" s="54">
        <f>D106-C106</f>
        <v>-100</v>
      </c>
      <c r="F106" s="54"/>
      <c r="G106" s="54">
        <v>100</v>
      </c>
      <c r="H106" s="54"/>
      <c r="I106" s="54">
        <f>H106-G106</f>
        <v>-100</v>
      </c>
      <c r="J106" s="54"/>
      <c r="K106" s="56"/>
      <c r="L106" s="56"/>
      <c r="M106" s="56"/>
    </row>
    <row r="107" ht="37.5" spans="1:13">
      <c r="A107" s="55" t="s">
        <v>129</v>
      </c>
      <c r="B107" s="74" t="s">
        <v>130</v>
      </c>
      <c r="C107" s="54">
        <v>10</v>
      </c>
      <c r="D107" s="54">
        <v>0</v>
      </c>
      <c r="E107" s="54">
        <f>D107-C107</f>
        <v>-10</v>
      </c>
      <c r="F107" s="54"/>
      <c r="G107" s="54">
        <v>10</v>
      </c>
      <c r="H107" s="54">
        <v>0</v>
      </c>
      <c r="I107" s="54">
        <f>H107-G107</f>
        <v>-10</v>
      </c>
      <c r="J107" s="54"/>
      <c r="K107" s="56"/>
      <c r="L107" s="56"/>
      <c r="M107" s="56"/>
    </row>
    <row r="108" spans="1:13">
      <c r="A108" s="55" t="s">
        <v>131</v>
      </c>
      <c r="B108" s="74" t="s">
        <v>132</v>
      </c>
      <c r="C108" s="54"/>
      <c r="D108" s="70"/>
      <c r="E108" s="54">
        <f>D108</f>
        <v>0</v>
      </c>
      <c r="F108" s="54">
        <f t="shared" si="7"/>
        <v>0</v>
      </c>
      <c r="G108" s="54"/>
      <c r="H108" s="54"/>
      <c r="I108" s="54"/>
      <c r="J108" s="54"/>
      <c r="K108" s="56"/>
      <c r="L108" s="56"/>
      <c r="M108" s="56"/>
    </row>
    <row r="109" ht="37.5" spans="1:13">
      <c r="A109" s="55" t="s">
        <v>133</v>
      </c>
      <c r="B109" s="74" t="s">
        <v>134</v>
      </c>
      <c r="C109" s="54"/>
      <c r="D109" s="70"/>
      <c r="E109" s="54">
        <f>D109</f>
        <v>0</v>
      </c>
      <c r="F109" s="54">
        <f t="shared" si="7"/>
        <v>0</v>
      </c>
      <c r="G109" s="54"/>
      <c r="H109" s="54"/>
      <c r="I109" s="54"/>
      <c r="J109" s="54"/>
      <c r="K109" s="56"/>
      <c r="L109" s="56"/>
      <c r="M109" s="56"/>
    </row>
    <row r="110" spans="1:13">
      <c r="A110" s="55" t="s">
        <v>135</v>
      </c>
      <c r="B110" s="74" t="s">
        <v>136</v>
      </c>
      <c r="C110" s="54"/>
      <c r="D110" s="54"/>
      <c r="E110" s="54">
        <f>D110</f>
        <v>0</v>
      </c>
      <c r="F110" s="54">
        <f t="shared" si="7"/>
        <v>0</v>
      </c>
      <c r="G110" s="54"/>
      <c r="H110" s="54"/>
      <c r="I110" s="54"/>
      <c r="J110" s="54"/>
      <c r="K110" s="56"/>
      <c r="L110" s="56"/>
      <c r="M110" s="56"/>
    </row>
    <row r="111" ht="30.75" customHeight="1" spans="1:13">
      <c r="A111" s="75" t="s">
        <v>137</v>
      </c>
      <c r="B111" s="74" t="s">
        <v>138</v>
      </c>
      <c r="C111" s="76" t="s">
        <v>139</v>
      </c>
      <c r="D111" s="53">
        <v>2518.7</v>
      </c>
      <c r="E111" s="76" t="s">
        <v>139</v>
      </c>
      <c r="F111" s="76" t="s">
        <v>139</v>
      </c>
      <c r="G111" s="76" t="s">
        <v>139</v>
      </c>
      <c r="H111" s="53">
        <f>D111</f>
        <v>2518.7</v>
      </c>
      <c r="I111" s="76" t="s">
        <v>139</v>
      </c>
      <c r="J111" s="76" t="s">
        <v>139</v>
      </c>
      <c r="K111" s="77"/>
      <c r="L111" s="56"/>
      <c r="M111" s="56"/>
    </row>
    <row r="112" ht="21.75" customHeight="1" spans="1:13">
      <c r="A112" s="75" t="s">
        <v>140</v>
      </c>
      <c r="B112" s="74" t="s">
        <v>141</v>
      </c>
      <c r="C112" s="76" t="s">
        <v>139</v>
      </c>
      <c r="D112" s="53">
        <v>1400.9</v>
      </c>
      <c r="E112" s="76" t="s">
        <v>139</v>
      </c>
      <c r="F112" s="76" t="s">
        <v>139</v>
      </c>
      <c r="G112" s="76" t="s">
        <v>139</v>
      </c>
      <c r="H112" s="53">
        <f>D112</f>
        <v>1400.9</v>
      </c>
      <c r="I112" s="76" t="s">
        <v>139</v>
      </c>
      <c r="J112" s="76" t="s">
        <v>139</v>
      </c>
      <c r="K112" s="56"/>
      <c r="L112" s="56"/>
      <c r="M112" s="56"/>
    </row>
    <row r="113" ht="39" customHeight="1" spans="1:13">
      <c r="A113" s="78"/>
      <c r="B113" s="79"/>
      <c r="C113" s="80"/>
      <c r="D113" s="81"/>
      <c r="E113" s="80"/>
      <c r="F113" s="80"/>
      <c r="G113" s="82"/>
      <c r="H113" s="53"/>
      <c r="I113" s="76"/>
      <c r="J113" s="76"/>
      <c r="K113" s="56"/>
      <c r="L113" s="56"/>
      <c r="M113" s="56"/>
    </row>
    <row r="114" ht="41.25" customHeight="1" spans="1:13">
      <c r="A114" s="83" t="s">
        <v>142</v>
      </c>
      <c r="B114" s="84"/>
      <c r="C114" s="84"/>
      <c r="D114" s="84"/>
      <c r="E114" s="84"/>
      <c r="F114" s="84"/>
      <c r="G114" s="85"/>
      <c r="H114" s="70"/>
      <c r="I114" s="70"/>
      <c r="J114" s="70"/>
      <c r="K114" s="77"/>
      <c r="L114" s="56"/>
      <c r="M114" s="56"/>
    </row>
    <row r="115" ht="33" customHeight="1" spans="1:13">
      <c r="A115" s="55" t="s">
        <v>143</v>
      </c>
      <c r="B115" s="74" t="s">
        <v>144</v>
      </c>
      <c r="C115" s="86">
        <f>C116+C117+C118</f>
        <v>0</v>
      </c>
      <c r="D115" s="86">
        <f>D116+D117+D118</f>
        <v>0</v>
      </c>
      <c r="E115" s="86">
        <f>E116+E117+E118</f>
        <v>0</v>
      </c>
      <c r="F115" s="86">
        <f>G115+H115+I115+J115</f>
        <v>0</v>
      </c>
      <c r="G115" s="70">
        <f>G116+G117+G118</f>
        <v>0</v>
      </c>
      <c r="H115" s="70">
        <f>H116+H117+H118</f>
        <v>0</v>
      </c>
      <c r="I115" s="70">
        <f>I116+I117+I118</f>
        <v>0</v>
      </c>
      <c r="J115" s="70">
        <f>J116+J117+J118</f>
        <v>0</v>
      </c>
      <c r="K115" s="56"/>
      <c r="L115" s="56"/>
      <c r="M115" s="56"/>
    </row>
    <row r="116" spans="1:13">
      <c r="A116" s="57" t="s">
        <v>145</v>
      </c>
      <c r="B116" s="74" t="s">
        <v>146</v>
      </c>
      <c r="C116" s="86"/>
      <c r="D116" s="86"/>
      <c r="E116" s="86"/>
      <c r="F116" s="86">
        <f t="shared" ref="F116:F124" si="8">G116+H116+I116+J116</f>
        <v>0</v>
      </c>
      <c r="G116" s="70"/>
      <c r="H116" s="70"/>
      <c r="I116" s="70"/>
      <c r="J116" s="70"/>
      <c r="K116" s="56"/>
      <c r="L116" s="56"/>
      <c r="M116" s="56"/>
    </row>
    <row r="117" spans="1:13">
      <c r="A117" s="57" t="s">
        <v>147</v>
      </c>
      <c r="B117" s="74" t="s">
        <v>148</v>
      </c>
      <c r="C117" s="86"/>
      <c r="D117" s="86"/>
      <c r="E117" s="86"/>
      <c r="F117" s="86">
        <f t="shared" si="8"/>
        <v>0</v>
      </c>
      <c r="G117" s="70"/>
      <c r="H117" s="70"/>
      <c r="I117" s="70"/>
      <c r="J117" s="70"/>
      <c r="K117" s="56"/>
      <c r="L117" s="56"/>
      <c r="M117" s="56"/>
    </row>
    <row r="118" spans="1:13">
      <c r="A118" s="57" t="s">
        <v>149</v>
      </c>
      <c r="B118" s="74" t="s">
        <v>150</v>
      </c>
      <c r="C118" s="86"/>
      <c r="D118" s="86"/>
      <c r="E118" s="86"/>
      <c r="F118" s="86">
        <f t="shared" si="8"/>
        <v>0</v>
      </c>
      <c r="G118" s="70"/>
      <c r="H118" s="70"/>
      <c r="I118" s="70"/>
      <c r="J118" s="70"/>
      <c r="K118" s="56"/>
      <c r="L118" s="56"/>
      <c r="M118" s="56"/>
    </row>
    <row r="119" spans="1:13">
      <c r="A119" s="55" t="s">
        <v>151</v>
      </c>
      <c r="B119" s="45">
        <v>4050</v>
      </c>
      <c r="C119" s="54">
        <f>C65</f>
        <v>0</v>
      </c>
      <c r="D119" s="54"/>
      <c r="E119" s="54">
        <f>D119</f>
        <v>0</v>
      </c>
      <c r="F119" s="54">
        <f t="shared" si="8"/>
        <v>0</v>
      </c>
      <c r="G119" s="54">
        <f>G65</f>
        <v>0</v>
      </c>
      <c r="H119" s="54">
        <f>H65</f>
        <v>0</v>
      </c>
      <c r="I119" s="54">
        <f>I65</f>
        <v>0</v>
      </c>
      <c r="J119" s="54">
        <f>J65</f>
        <v>0</v>
      </c>
      <c r="K119" s="56"/>
      <c r="L119" s="56"/>
      <c r="M119" s="56"/>
    </row>
    <row r="120" ht="32.25" customHeight="1" spans="1:13">
      <c r="A120" s="55" t="s">
        <v>152</v>
      </c>
      <c r="B120" s="74" t="s">
        <v>153</v>
      </c>
      <c r="C120" s="86">
        <f>C121+C122+C123</f>
        <v>0</v>
      </c>
      <c r="D120" s="86">
        <f>D121+D122+D123</f>
        <v>0</v>
      </c>
      <c r="E120" s="86">
        <f>E121+E122+E123</f>
        <v>0</v>
      </c>
      <c r="F120" s="86">
        <f t="shared" si="8"/>
        <v>0</v>
      </c>
      <c r="G120" s="70">
        <f>G121+G122+G123</f>
        <v>0</v>
      </c>
      <c r="H120" s="70">
        <f>H121+H122+H123</f>
        <v>0</v>
      </c>
      <c r="I120" s="70">
        <f>I121+I122+I123</f>
        <v>0</v>
      </c>
      <c r="J120" s="70">
        <f>J121+J122+J123</f>
        <v>0</v>
      </c>
      <c r="K120" s="56"/>
      <c r="L120" s="56"/>
      <c r="M120" s="56"/>
    </row>
    <row r="121" spans="1:13">
      <c r="A121" s="57" t="s">
        <v>145</v>
      </c>
      <c r="B121" s="74" t="s">
        <v>154</v>
      </c>
      <c r="C121" s="86"/>
      <c r="D121" s="86"/>
      <c r="E121" s="86"/>
      <c r="F121" s="86">
        <f t="shared" si="8"/>
        <v>0</v>
      </c>
      <c r="G121" s="70"/>
      <c r="H121" s="70"/>
      <c r="I121" s="70"/>
      <c r="J121" s="70"/>
      <c r="K121" s="56"/>
      <c r="L121" s="56"/>
      <c r="M121" s="56"/>
    </row>
    <row r="122" spans="1:13">
      <c r="A122" s="57" t="s">
        <v>147</v>
      </c>
      <c r="B122" s="74" t="s">
        <v>155</v>
      </c>
      <c r="C122" s="86"/>
      <c r="D122" s="86"/>
      <c r="E122" s="86"/>
      <c r="F122" s="86">
        <f t="shared" si="8"/>
        <v>0</v>
      </c>
      <c r="G122" s="70"/>
      <c r="H122" s="70"/>
      <c r="I122" s="70"/>
      <c r="J122" s="70"/>
      <c r="K122" s="56"/>
      <c r="L122" s="56"/>
      <c r="M122" s="56"/>
    </row>
    <row r="123" spans="1:13">
      <c r="A123" s="57" t="s">
        <v>149</v>
      </c>
      <c r="B123" s="74" t="s">
        <v>156</v>
      </c>
      <c r="C123" s="86"/>
      <c r="D123" s="86"/>
      <c r="E123" s="86"/>
      <c r="F123" s="86">
        <f t="shared" si="8"/>
        <v>0</v>
      </c>
      <c r="G123" s="70"/>
      <c r="H123" s="70"/>
      <c r="I123" s="70"/>
      <c r="J123" s="70"/>
      <c r="K123" s="56"/>
      <c r="L123" s="56"/>
      <c r="M123" s="56"/>
    </row>
    <row r="124" spans="1:13">
      <c r="A124" s="55" t="s">
        <v>157</v>
      </c>
      <c r="B124" s="45">
        <v>4070</v>
      </c>
      <c r="C124" s="86"/>
      <c r="D124" s="86"/>
      <c r="E124" s="86"/>
      <c r="F124" s="86">
        <f t="shared" si="8"/>
        <v>0</v>
      </c>
      <c r="G124" s="70"/>
      <c r="H124" s="70"/>
      <c r="I124" s="70"/>
      <c r="J124" s="70"/>
      <c r="K124" s="56"/>
      <c r="L124" s="56"/>
      <c r="M124" s="56"/>
    </row>
    <row r="125" ht="24.75" hidden="1" customHeight="1" spans="1:13">
      <c r="A125" s="87" t="s">
        <v>158</v>
      </c>
      <c r="B125" s="87"/>
      <c r="C125" s="87"/>
      <c r="D125" s="87"/>
      <c r="E125" s="87"/>
      <c r="F125" s="87"/>
      <c r="G125" s="87"/>
      <c r="H125" s="87"/>
      <c r="I125" s="87"/>
      <c r="J125" s="87"/>
      <c r="K125" s="56"/>
      <c r="L125" s="56"/>
      <c r="M125" s="56"/>
    </row>
    <row r="126" ht="19.5" hidden="1" customHeight="1" spans="1:13">
      <c r="A126" s="88" t="s">
        <v>159</v>
      </c>
      <c r="B126" s="89">
        <v>4080</v>
      </c>
      <c r="C126" s="90">
        <f>(C88/C53)*100</f>
        <v>0</v>
      </c>
      <c r="D126" s="90">
        <f>(D88/D53)*100</f>
        <v>0</v>
      </c>
      <c r="E126" s="90">
        <f>(E88/E53)*100</f>
        <v>0</v>
      </c>
      <c r="F126" s="90">
        <f>(F88/F53)*100</f>
        <v>0</v>
      </c>
      <c r="G126" s="76" t="s">
        <v>139</v>
      </c>
      <c r="H126" s="76" t="s">
        <v>139</v>
      </c>
      <c r="I126" s="76" t="s">
        <v>139</v>
      </c>
      <c r="J126" s="76" t="s">
        <v>139</v>
      </c>
      <c r="K126" s="56"/>
      <c r="L126" s="56"/>
      <c r="M126" s="56"/>
    </row>
    <row r="127" ht="19.5" hidden="1" customHeight="1" spans="1:13">
      <c r="A127" s="88" t="s">
        <v>160</v>
      </c>
      <c r="B127" s="89">
        <v>4090</v>
      </c>
      <c r="C127" s="90">
        <f>(C104/C85)*100</f>
        <v>220</v>
      </c>
      <c r="D127" s="90">
        <f>(D104/D85)*100</f>
        <v>0</v>
      </c>
      <c r="E127" s="90">
        <f>(E104/E85)*100</f>
        <v>839.694656488549</v>
      </c>
      <c r="F127" s="90" t="e">
        <f>(F104/F85)*100</f>
        <v>#DIV/0!</v>
      </c>
      <c r="G127" s="76" t="s">
        <v>139</v>
      </c>
      <c r="H127" s="76" t="s">
        <v>139</v>
      </c>
      <c r="I127" s="76" t="s">
        <v>139</v>
      </c>
      <c r="J127" s="76" t="s">
        <v>139</v>
      </c>
      <c r="K127" s="56"/>
      <c r="L127" s="56"/>
      <c r="M127" s="56"/>
    </row>
    <row r="128" ht="59.25" hidden="1" customHeight="1" spans="1:13">
      <c r="A128" s="69" t="s">
        <v>161</v>
      </c>
      <c r="B128" s="21">
        <v>5000</v>
      </c>
      <c r="C128" s="90">
        <f>(C104/C53)*100</f>
        <v>4.66497031382528</v>
      </c>
      <c r="D128" s="90">
        <f>(D104/D53)*100</f>
        <v>0</v>
      </c>
      <c r="E128" s="90">
        <f>(E104/E53)*100</f>
        <v>-77.5193798449612</v>
      </c>
      <c r="F128" s="90">
        <f>(F104/F53)*100</f>
        <v>0</v>
      </c>
      <c r="G128" s="76" t="s">
        <v>139</v>
      </c>
      <c r="H128" s="76" t="s">
        <v>139</v>
      </c>
      <c r="I128" s="76" t="s">
        <v>139</v>
      </c>
      <c r="J128" s="76" t="s">
        <v>139</v>
      </c>
      <c r="K128" s="56"/>
      <c r="L128" s="56"/>
      <c r="M128" s="56"/>
    </row>
    <row r="129" ht="19.5" hidden="1" customHeight="1" spans="1:13">
      <c r="A129" s="91" t="s">
        <v>162</v>
      </c>
      <c r="B129" s="92">
        <v>5010</v>
      </c>
      <c r="C129" s="90" t="e">
        <f>(C112/C111)*100</f>
        <v>#VALUE!</v>
      </c>
      <c r="D129" s="90">
        <f>(D112/D111)*100</f>
        <v>55.6199626791599</v>
      </c>
      <c r="E129" s="90" t="e">
        <f>(E112/E111)*100</f>
        <v>#VALUE!</v>
      </c>
      <c r="F129" s="90" t="e">
        <f>(F112/F111)*100</f>
        <v>#VALUE!</v>
      </c>
      <c r="G129" s="76" t="s">
        <v>139</v>
      </c>
      <c r="H129" s="76" t="s">
        <v>139</v>
      </c>
      <c r="I129" s="76" t="s">
        <v>139</v>
      </c>
      <c r="J129" s="76" t="s">
        <v>139</v>
      </c>
      <c r="K129" s="56"/>
      <c r="L129" s="56"/>
      <c r="M129" s="56"/>
    </row>
    <row r="130" ht="24.95" customHeight="1" spans="1:13">
      <c r="A130" s="64" t="s">
        <v>163</v>
      </c>
      <c r="B130" s="64"/>
      <c r="C130" s="64"/>
      <c r="D130" s="64"/>
      <c r="E130" s="64"/>
      <c r="F130" s="64"/>
      <c r="G130" s="64"/>
      <c r="H130" s="64"/>
      <c r="I130" s="64"/>
      <c r="J130" s="64"/>
      <c r="K130" s="56"/>
      <c r="L130" s="56"/>
      <c r="M130" s="56"/>
    </row>
    <row r="131" ht="20.1" customHeight="1" spans="1:13">
      <c r="A131" s="88" t="s">
        <v>164</v>
      </c>
      <c r="B131" s="89">
        <v>5020</v>
      </c>
      <c r="C131" s="76" t="s">
        <v>139</v>
      </c>
      <c r="D131" s="93">
        <f>D111-D112</f>
        <v>1117.8</v>
      </c>
      <c r="E131" s="76" t="s">
        <v>139</v>
      </c>
      <c r="F131" s="76" t="s">
        <v>139</v>
      </c>
      <c r="G131" s="76" t="s">
        <v>139</v>
      </c>
      <c r="H131" s="93">
        <f>H111-H112</f>
        <v>1117.8</v>
      </c>
      <c r="I131" s="76" t="s">
        <v>139</v>
      </c>
      <c r="J131" s="76" t="s">
        <v>165</v>
      </c>
      <c r="K131" s="56"/>
      <c r="L131" s="56"/>
      <c r="M131" s="56"/>
    </row>
    <row r="132" ht="20.1" customHeight="1" spans="1:13">
      <c r="A132" s="88" t="s">
        <v>166</v>
      </c>
      <c r="B132" s="89">
        <v>5030</v>
      </c>
      <c r="C132" s="76" t="s">
        <v>139</v>
      </c>
      <c r="D132" s="93">
        <f>D133+D134+D135+D136</f>
        <v>1337.4</v>
      </c>
      <c r="E132" s="76" t="s">
        <v>139</v>
      </c>
      <c r="F132" s="76" t="s">
        <v>139</v>
      </c>
      <c r="G132" s="76" t="s">
        <v>139</v>
      </c>
      <c r="H132" s="93">
        <f>H133+H134+H135+H136</f>
        <v>1337.4</v>
      </c>
      <c r="I132" s="76" t="s">
        <v>139</v>
      </c>
      <c r="J132" s="76" t="s">
        <v>139</v>
      </c>
      <c r="K132" s="56"/>
      <c r="L132" s="56"/>
      <c r="M132" s="56"/>
    </row>
    <row r="133" ht="20.1" customHeight="1" spans="1:13">
      <c r="A133" s="88" t="s">
        <v>167</v>
      </c>
      <c r="B133" s="89">
        <v>5040</v>
      </c>
      <c r="C133" s="76" t="s">
        <v>139</v>
      </c>
      <c r="D133" s="93">
        <v>53</v>
      </c>
      <c r="E133" s="76" t="s">
        <v>139</v>
      </c>
      <c r="F133" s="76" t="s">
        <v>139</v>
      </c>
      <c r="G133" s="76" t="s">
        <v>139</v>
      </c>
      <c r="H133" s="93">
        <f>D133</f>
        <v>53</v>
      </c>
      <c r="I133" s="76" t="s">
        <v>139</v>
      </c>
      <c r="J133" s="76" t="s">
        <v>139</v>
      </c>
      <c r="K133" s="56"/>
      <c r="L133" s="56"/>
      <c r="M133" s="56"/>
    </row>
    <row r="134" ht="20.1" customHeight="1" spans="1:13">
      <c r="A134" s="88" t="s">
        <v>168</v>
      </c>
      <c r="B134" s="89">
        <v>5050</v>
      </c>
      <c r="C134" s="76" t="s">
        <v>139</v>
      </c>
      <c r="D134" s="93">
        <v>388.7</v>
      </c>
      <c r="E134" s="76" t="s">
        <v>139</v>
      </c>
      <c r="F134" s="76" t="s">
        <v>139</v>
      </c>
      <c r="G134" s="76" t="s">
        <v>139</v>
      </c>
      <c r="H134" s="93">
        <f>D134</f>
        <v>388.7</v>
      </c>
      <c r="I134" s="76" t="s">
        <v>139</v>
      </c>
      <c r="J134" s="76" t="s">
        <v>139</v>
      </c>
      <c r="K134" s="56"/>
      <c r="L134" s="56"/>
      <c r="M134" s="56"/>
    </row>
    <row r="135" ht="20.1" customHeight="1" spans="1:13">
      <c r="A135" s="88" t="s">
        <v>169</v>
      </c>
      <c r="B135" s="89">
        <v>5060</v>
      </c>
      <c r="C135" s="76" t="s">
        <v>139</v>
      </c>
      <c r="D135" s="93">
        <v>0</v>
      </c>
      <c r="E135" s="76" t="s">
        <v>139</v>
      </c>
      <c r="F135" s="76" t="s">
        <v>139</v>
      </c>
      <c r="G135" s="76" t="s">
        <v>139</v>
      </c>
      <c r="H135" s="93">
        <f>D135</f>
        <v>0</v>
      </c>
      <c r="I135" s="76" t="s">
        <v>139</v>
      </c>
      <c r="J135" s="76" t="s">
        <v>139</v>
      </c>
      <c r="K135" s="56"/>
      <c r="L135" s="56"/>
      <c r="M135" s="56"/>
    </row>
    <row r="136" ht="20.1" customHeight="1" spans="1:13">
      <c r="A136" s="69" t="s">
        <v>170</v>
      </c>
      <c r="B136" s="21">
        <v>5070</v>
      </c>
      <c r="C136" s="76" t="s">
        <v>139</v>
      </c>
      <c r="D136" s="93">
        <f>D95</f>
        <v>895.7</v>
      </c>
      <c r="E136" s="76" t="s">
        <v>139</v>
      </c>
      <c r="F136" s="76" t="s">
        <v>139</v>
      </c>
      <c r="G136" s="76" t="s">
        <v>139</v>
      </c>
      <c r="H136" s="93">
        <f>D136</f>
        <v>895.7</v>
      </c>
      <c r="I136" s="76" t="s">
        <v>139</v>
      </c>
      <c r="J136" s="76" t="s">
        <v>139</v>
      </c>
      <c r="K136" s="56"/>
      <c r="L136" s="56"/>
      <c r="M136" s="56"/>
    </row>
    <row r="137" ht="20.1" customHeight="1" spans="1:13">
      <c r="A137" s="69"/>
      <c r="B137" s="21">
        <v>5080</v>
      </c>
      <c r="C137" s="76" t="s">
        <v>139</v>
      </c>
      <c r="D137" s="94"/>
      <c r="E137" s="76" t="s">
        <v>139</v>
      </c>
      <c r="F137" s="76" t="s">
        <v>139</v>
      </c>
      <c r="G137" s="76" t="s">
        <v>139</v>
      </c>
      <c r="H137" s="76"/>
      <c r="I137" s="76" t="s">
        <v>139</v>
      </c>
      <c r="J137" s="76" t="s">
        <v>139</v>
      </c>
      <c r="K137" s="56"/>
      <c r="L137" s="56"/>
      <c r="M137" s="56"/>
    </row>
    <row r="138" spans="1:13">
      <c r="A138" s="64" t="s">
        <v>171</v>
      </c>
      <c r="B138" s="64"/>
      <c r="C138" s="64"/>
      <c r="D138" s="64"/>
      <c r="E138" s="64"/>
      <c r="F138" s="64"/>
      <c r="G138" s="64"/>
      <c r="H138" s="64"/>
      <c r="I138" s="64"/>
      <c r="J138" s="64"/>
      <c r="K138" s="56"/>
      <c r="L138" s="56"/>
      <c r="M138" s="56"/>
    </row>
    <row r="139" s="1" customFormat="1" ht="75" spans="1:13">
      <c r="A139" s="75" t="s">
        <v>172</v>
      </c>
      <c r="B139" s="38" t="s">
        <v>173</v>
      </c>
      <c r="C139" s="76" t="s">
        <v>139</v>
      </c>
      <c r="D139" s="95">
        <f>D140+D141+D142+D143+D144+D145</f>
        <v>36</v>
      </c>
      <c r="E139" s="76" t="s">
        <v>139</v>
      </c>
      <c r="F139" s="76" t="s">
        <v>139</v>
      </c>
      <c r="G139" s="76" t="s">
        <v>139</v>
      </c>
      <c r="H139" s="95">
        <f>H140+H141+H142+H143+H144+H145</f>
        <v>36</v>
      </c>
      <c r="I139" s="76" t="s">
        <v>139</v>
      </c>
      <c r="J139" s="76" t="s">
        <v>139</v>
      </c>
      <c r="K139" s="96"/>
      <c r="L139" s="96"/>
      <c r="M139" s="96"/>
    </row>
    <row r="140" s="1" customFormat="1" spans="1:13">
      <c r="A140" s="55" t="s">
        <v>174</v>
      </c>
      <c r="B140" s="38" t="s">
        <v>175</v>
      </c>
      <c r="C140" s="76" t="s">
        <v>139</v>
      </c>
      <c r="D140" s="97">
        <v>1</v>
      </c>
      <c r="E140" s="76" t="s">
        <v>139</v>
      </c>
      <c r="F140" s="76" t="s">
        <v>139</v>
      </c>
      <c r="G140" s="76" t="s">
        <v>139</v>
      </c>
      <c r="H140" s="97">
        <f t="shared" ref="H140:H145" si="9">D140</f>
        <v>1</v>
      </c>
      <c r="I140" s="76" t="s">
        <v>139</v>
      </c>
      <c r="J140" s="76" t="s">
        <v>139</v>
      </c>
      <c r="K140" s="96"/>
      <c r="L140" s="96"/>
      <c r="M140" s="96"/>
    </row>
    <row r="141" s="1" customFormat="1" spans="1:13">
      <c r="A141" s="55" t="s">
        <v>176</v>
      </c>
      <c r="B141" s="38" t="s">
        <v>177</v>
      </c>
      <c r="C141" s="76" t="s">
        <v>139</v>
      </c>
      <c r="D141" s="97">
        <v>15</v>
      </c>
      <c r="E141" s="76" t="s">
        <v>139</v>
      </c>
      <c r="F141" s="76" t="s">
        <v>139</v>
      </c>
      <c r="G141" s="76" t="s">
        <v>139</v>
      </c>
      <c r="H141" s="97">
        <f t="shared" si="9"/>
        <v>15</v>
      </c>
      <c r="I141" s="76" t="s">
        <v>139</v>
      </c>
      <c r="J141" s="76" t="s">
        <v>139</v>
      </c>
      <c r="K141" s="96"/>
      <c r="L141" s="96"/>
      <c r="M141" s="96"/>
    </row>
    <row r="142" s="1" customFormat="1" spans="1:13">
      <c r="A142" s="55" t="s">
        <v>178</v>
      </c>
      <c r="B142" s="38" t="s">
        <v>179</v>
      </c>
      <c r="C142" s="76" t="s">
        <v>139</v>
      </c>
      <c r="D142" s="97">
        <v>2</v>
      </c>
      <c r="E142" s="76" t="s">
        <v>139</v>
      </c>
      <c r="F142" s="76" t="s">
        <v>139</v>
      </c>
      <c r="G142" s="76" t="s">
        <v>139</v>
      </c>
      <c r="H142" s="97">
        <f t="shared" si="9"/>
        <v>2</v>
      </c>
      <c r="I142" s="76" t="s">
        <v>139</v>
      </c>
      <c r="J142" s="76" t="s">
        <v>139</v>
      </c>
      <c r="K142" s="96"/>
      <c r="L142" s="96"/>
      <c r="M142" s="96"/>
    </row>
    <row r="143" s="1" customFormat="1" spans="1:13">
      <c r="A143" s="55" t="s">
        <v>180</v>
      </c>
      <c r="B143" s="38" t="s">
        <v>181</v>
      </c>
      <c r="C143" s="76" t="s">
        <v>139</v>
      </c>
      <c r="D143" s="97">
        <v>10</v>
      </c>
      <c r="E143" s="76" t="s">
        <v>139</v>
      </c>
      <c r="F143" s="76" t="s">
        <v>139</v>
      </c>
      <c r="G143" s="76" t="s">
        <v>139</v>
      </c>
      <c r="H143" s="97">
        <f t="shared" si="9"/>
        <v>10</v>
      </c>
      <c r="I143" s="76" t="s">
        <v>139</v>
      </c>
      <c r="J143" s="76" t="s">
        <v>139</v>
      </c>
      <c r="K143" s="96"/>
      <c r="L143" s="96"/>
      <c r="M143" s="96"/>
    </row>
    <row r="144" s="1" customFormat="1" spans="1:13">
      <c r="A144" s="55" t="s">
        <v>182</v>
      </c>
      <c r="B144" s="38" t="s">
        <v>183</v>
      </c>
      <c r="C144" s="76" t="s">
        <v>139</v>
      </c>
      <c r="D144" s="97">
        <v>3</v>
      </c>
      <c r="E144" s="76" t="s">
        <v>139</v>
      </c>
      <c r="F144" s="76" t="s">
        <v>139</v>
      </c>
      <c r="G144" s="76" t="s">
        <v>139</v>
      </c>
      <c r="H144" s="97">
        <f t="shared" si="9"/>
        <v>3</v>
      </c>
      <c r="I144" s="76" t="s">
        <v>139</v>
      </c>
      <c r="J144" s="76" t="s">
        <v>139</v>
      </c>
      <c r="K144" s="96"/>
      <c r="L144" s="96"/>
      <c r="M144" s="96"/>
    </row>
    <row r="145" s="1" customFormat="1" spans="1:13">
      <c r="A145" s="55" t="s">
        <v>184</v>
      </c>
      <c r="B145" s="38" t="s">
        <v>185</v>
      </c>
      <c r="C145" s="76" t="s">
        <v>139</v>
      </c>
      <c r="D145" s="97">
        <v>5</v>
      </c>
      <c r="E145" s="76" t="s">
        <v>139</v>
      </c>
      <c r="F145" s="76" t="s">
        <v>139</v>
      </c>
      <c r="G145" s="76" t="s">
        <v>139</v>
      </c>
      <c r="H145" s="97">
        <f t="shared" si="9"/>
        <v>5</v>
      </c>
      <c r="I145" s="76" t="s">
        <v>139</v>
      </c>
      <c r="J145" s="76" t="s">
        <v>139</v>
      </c>
      <c r="K145" s="96"/>
      <c r="L145" s="96"/>
      <c r="M145" s="96"/>
    </row>
    <row r="146" s="1" customFormat="1" spans="1:13">
      <c r="A146" s="75" t="s">
        <v>186</v>
      </c>
      <c r="B146" s="98" t="s">
        <v>187</v>
      </c>
      <c r="C146" s="99" t="s">
        <v>139</v>
      </c>
      <c r="D146" s="95">
        <f>D147+D148+D149+D150+D151+D152</f>
        <v>1412.31</v>
      </c>
      <c r="E146" s="99" t="s">
        <v>139</v>
      </c>
      <c r="F146" s="99" t="s">
        <v>139</v>
      </c>
      <c r="G146" s="99" t="s">
        <v>139</v>
      </c>
      <c r="H146" s="95">
        <f>H147+H148+H149+H150+H151+H152</f>
        <v>2456.7</v>
      </c>
      <c r="I146" s="99" t="s">
        <v>139</v>
      </c>
      <c r="J146" s="99" t="s">
        <v>139</v>
      </c>
      <c r="K146" s="96"/>
      <c r="L146" s="96"/>
      <c r="M146" s="96"/>
    </row>
    <row r="147" s="1" customFormat="1" spans="1:13">
      <c r="A147" s="55" t="s">
        <v>174</v>
      </c>
      <c r="B147" s="38" t="s">
        <v>188</v>
      </c>
      <c r="C147" s="76" t="s">
        <v>139</v>
      </c>
      <c r="D147" s="97">
        <f t="shared" ref="D147:D152" si="10">D140*D156*3</f>
        <v>125.31</v>
      </c>
      <c r="E147" s="76" t="s">
        <v>139</v>
      </c>
      <c r="F147" s="76" t="s">
        <v>139</v>
      </c>
      <c r="G147" s="76" t="s">
        <v>139</v>
      </c>
      <c r="H147" s="97">
        <f t="shared" ref="H147:H152" si="11">H140*H156*6</f>
        <v>210.6</v>
      </c>
      <c r="I147" s="76" t="s">
        <v>139</v>
      </c>
      <c r="J147" s="76" t="s">
        <v>139</v>
      </c>
      <c r="K147" s="96"/>
      <c r="L147" s="96"/>
      <c r="M147" s="96"/>
    </row>
    <row r="148" s="1" customFormat="1" spans="1:13">
      <c r="A148" s="55" t="s">
        <v>176</v>
      </c>
      <c r="B148" s="38" t="s">
        <v>189</v>
      </c>
      <c r="C148" s="76" t="s">
        <v>139</v>
      </c>
      <c r="D148" s="97">
        <f t="shared" si="10"/>
        <v>810</v>
      </c>
      <c r="E148" s="76" t="s">
        <v>139</v>
      </c>
      <c r="F148" s="76" t="s">
        <v>139</v>
      </c>
      <c r="G148" s="76" t="s">
        <v>139</v>
      </c>
      <c r="H148" s="97">
        <f t="shared" si="11"/>
        <v>1417.5</v>
      </c>
      <c r="I148" s="76" t="s">
        <v>139</v>
      </c>
      <c r="J148" s="76" t="s">
        <v>139</v>
      </c>
      <c r="K148" s="96"/>
      <c r="L148" s="96"/>
      <c r="M148" s="96"/>
    </row>
    <row r="149" s="1" customFormat="1" spans="1:13">
      <c r="A149" s="55" t="s">
        <v>178</v>
      </c>
      <c r="B149" s="38" t="s">
        <v>190</v>
      </c>
      <c r="C149" s="76" t="s">
        <v>139</v>
      </c>
      <c r="D149" s="97">
        <f t="shared" si="10"/>
        <v>72</v>
      </c>
      <c r="E149" s="76" t="s">
        <v>139</v>
      </c>
      <c r="F149" s="76" t="s">
        <v>139</v>
      </c>
      <c r="G149" s="76" t="s">
        <v>139</v>
      </c>
      <c r="H149" s="97">
        <f t="shared" si="11"/>
        <v>120</v>
      </c>
      <c r="I149" s="76" t="s">
        <v>139</v>
      </c>
      <c r="J149" s="76" t="s">
        <v>139</v>
      </c>
      <c r="K149" s="96"/>
      <c r="L149" s="96"/>
      <c r="M149" s="96"/>
    </row>
    <row r="150" s="1" customFormat="1" spans="1:13">
      <c r="A150" s="55" t="s">
        <v>180</v>
      </c>
      <c r="B150" s="38" t="s">
        <v>191</v>
      </c>
      <c r="C150" s="76" t="s">
        <v>139</v>
      </c>
      <c r="D150" s="97">
        <f t="shared" si="10"/>
        <v>210</v>
      </c>
      <c r="E150" s="76" t="s">
        <v>139</v>
      </c>
      <c r="F150" s="76" t="s">
        <v>139</v>
      </c>
      <c r="G150" s="76" t="s">
        <v>139</v>
      </c>
      <c r="H150" s="97">
        <f t="shared" si="11"/>
        <v>384</v>
      </c>
      <c r="I150" s="76" t="s">
        <v>139</v>
      </c>
      <c r="J150" s="76" t="s">
        <v>139</v>
      </c>
      <c r="K150" s="96"/>
      <c r="L150" s="96"/>
      <c r="M150" s="96"/>
    </row>
    <row r="151" s="1" customFormat="1" spans="1:13">
      <c r="A151" s="55" t="s">
        <v>182</v>
      </c>
      <c r="B151" s="38" t="s">
        <v>192</v>
      </c>
      <c r="C151" s="76" t="s">
        <v>139</v>
      </c>
      <c r="D151" s="97">
        <f t="shared" si="10"/>
        <v>45</v>
      </c>
      <c r="E151" s="76" t="s">
        <v>139</v>
      </c>
      <c r="F151" s="76" t="s">
        <v>139</v>
      </c>
      <c r="G151" s="76" t="s">
        <v>139</v>
      </c>
      <c r="H151" s="97">
        <f t="shared" si="11"/>
        <v>84.6</v>
      </c>
      <c r="I151" s="76" t="s">
        <v>139</v>
      </c>
      <c r="J151" s="76" t="s">
        <v>139</v>
      </c>
      <c r="K151" s="96"/>
      <c r="L151" s="96"/>
      <c r="M151" s="96"/>
    </row>
    <row r="152" s="1" customFormat="1" spans="1:13">
      <c r="A152" s="55" t="s">
        <v>184</v>
      </c>
      <c r="B152" s="38" t="s">
        <v>193</v>
      </c>
      <c r="C152" s="76" t="s">
        <v>139</v>
      </c>
      <c r="D152" s="97">
        <f t="shared" si="10"/>
        <v>150</v>
      </c>
      <c r="E152" s="76" t="s">
        <v>139</v>
      </c>
      <c r="F152" s="76" t="s">
        <v>139</v>
      </c>
      <c r="G152" s="76" t="s">
        <v>139</v>
      </c>
      <c r="H152" s="97">
        <f t="shared" si="11"/>
        <v>240</v>
      </c>
      <c r="I152" s="76" t="s">
        <v>139</v>
      </c>
      <c r="J152" s="76" t="s">
        <v>139</v>
      </c>
      <c r="K152" s="96"/>
      <c r="L152" s="96"/>
      <c r="M152" s="96"/>
    </row>
    <row r="153" s="1" customFormat="1" spans="1:13">
      <c r="A153" s="100" t="s">
        <v>194</v>
      </c>
      <c r="B153" s="101" t="s">
        <v>195</v>
      </c>
      <c r="C153" s="102" t="s">
        <v>139</v>
      </c>
      <c r="D153" s="103">
        <f>D68+D146</f>
        <v>1812.41</v>
      </c>
      <c r="E153" s="102" t="s">
        <v>139</v>
      </c>
      <c r="F153" s="102" t="s">
        <v>139</v>
      </c>
      <c r="G153" s="102" t="s">
        <v>139</v>
      </c>
      <c r="H153" s="103">
        <f>H68+H146</f>
        <v>3150.7</v>
      </c>
      <c r="I153" s="102" t="s">
        <v>139</v>
      </c>
      <c r="J153" s="102" t="s">
        <v>139</v>
      </c>
      <c r="K153" s="96"/>
      <c r="L153" s="96"/>
      <c r="M153" s="96"/>
    </row>
    <row r="154" s="1" customFormat="1" ht="42.75" customHeight="1" spans="1:13">
      <c r="A154" s="78"/>
      <c r="B154" s="104"/>
      <c r="C154" s="105"/>
      <c r="D154" s="81"/>
      <c r="E154" s="81"/>
      <c r="F154" s="81"/>
      <c r="G154" s="80"/>
      <c r="H154" s="80"/>
      <c r="I154" s="80"/>
      <c r="J154" s="82"/>
      <c r="K154" s="96"/>
      <c r="L154" s="96"/>
      <c r="M154" s="96"/>
    </row>
    <row r="155" s="1" customFormat="1" ht="37.5" spans="1:13">
      <c r="A155" s="106" t="s">
        <v>196</v>
      </c>
      <c r="B155" s="107" t="s">
        <v>197</v>
      </c>
      <c r="C155" s="108" t="s">
        <v>139</v>
      </c>
      <c r="D155" s="109">
        <f>D146/D139/3</f>
        <v>13.0769444444444</v>
      </c>
      <c r="E155" s="108" t="s">
        <v>139</v>
      </c>
      <c r="F155" s="108" t="s">
        <v>139</v>
      </c>
      <c r="G155" s="108" t="s">
        <v>139</v>
      </c>
      <c r="H155" s="109">
        <f>H146/H139/6</f>
        <v>11.3736111111111</v>
      </c>
      <c r="I155" s="108" t="s">
        <v>139</v>
      </c>
      <c r="J155" s="108" t="s">
        <v>139</v>
      </c>
      <c r="K155" s="96"/>
      <c r="L155" s="96"/>
      <c r="M155" s="96"/>
    </row>
    <row r="156" s="1" customFormat="1" spans="1:13">
      <c r="A156" s="55" t="s">
        <v>174</v>
      </c>
      <c r="B156" s="38" t="s">
        <v>198</v>
      </c>
      <c r="C156" s="76" t="s">
        <v>139</v>
      </c>
      <c r="D156" s="54">
        <v>41.77</v>
      </c>
      <c r="E156" s="76" t="s">
        <v>139</v>
      </c>
      <c r="F156" s="76" t="s">
        <v>139</v>
      </c>
      <c r="G156" s="76" t="s">
        <v>139</v>
      </c>
      <c r="H156" s="54">
        <v>35.1</v>
      </c>
      <c r="I156" s="76" t="s">
        <v>139</v>
      </c>
      <c r="J156" s="76" t="s">
        <v>139</v>
      </c>
      <c r="K156" s="96"/>
      <c r="L156" s="96"/>
      <c r="M156" s="96"/>
    </row>
    <row r="157" s="1" customFormat="1" spans="1:13">
      <c r="A157" s="55" t="s">
        <v>176</v>
      </c>
      <c r="B157" s="38" t="s">
        <v>199</v>
      </c>
      <c r="C157" s="76" t="s">
        <v>139</v>
      </c>
      <c r="D157" s="54">
        <v>18</v>
      </c>
      <c r="E157" s="76" t="s">
        <v>139</v>
      </c>
      <c r="F157" s="76" t="s">
        <v>139</v>
      </c>
      <c r="G157" s="76" t="s">
        <v>139</v>
      </c>
      <c r="H157" s="54">
        <v>15.75</v>
      </c>
      <c r="I157" s="76" t="s">
        <v>139</v>
      </c>
      <c r="J157" s="76" t="s">
        <v>139</v>
      </c>
      <c r="K157" s="96"/>
      <c r="L157" s="96"/>
      <c r="M157" s="96"/>
    </row>
    <row r="158" s="1" customFormat="1" spans="1:13">
      <c r="A158" s="55" t="s">
        <v>178</v>
      </c>
      <c r="B158" s="38" t="s">
        <v>200</v>
      </c>
      <c r="C158" s="76" t="s">
        <v>139</v>
      </c>
      <c r="D158" s="54">
        <v>12</v>
      </c>
      <c r="E158" s="76" t="s">
        <v>139</v>
      </c>
      <c r="F158" s="76" t="s">
        <v>139</v>
      </c>
      <c r="G158" s="76" t="s">
        <v>139</v>
      </c>
      <c r="H158" s="54">
        <v>10</v>
      </c>
      <c r="I158" s="76" t="s">
        <v>139</v>
      </c>
      <c r="J158" s="76" t="s">
        <v>139</v>
      </c>
      <c r="K158" s="96"/>
      <c r="L158" s="96"/>
      <c r="M158" s="96"/>
    </row>
    <row r="159" s="1" customFormat="1" spans="1:13">
      <c r="A159" s="55" t="s">
        <v>180</v>
      </c>
      <c r="B159" s="38" t="s">
        <v>201</v>
      </c>
      <c r="C159" s="76" t="s">
        <v>139</v>
      </c>
      <c r="D159" s="54">
        <v>7</v>
      </c>
      <c r="E159" s="76" t="s">
        <v>139</v>
      </c>
      <c r="F159" s="76" t="s">
        <v>139</v>
      </c>
      <c r="G159" s="76" t="s">
        <v>139</v>
      </c>
      <c r="H159" s="54">
        <v>6.4</v>
      </c>
      <c r="I159" s="76" t="s">
        <v>139</v>
      </c>
      <c r="J159" s="76" t="s">
        <v>139</v>
      </c>
      <c r="K159" s="96"/>
      <c r="L159" s="96"/>
      <c r="M159" s="96"/>
    </row>
    <row r="160" s="1" customFormat="1" spans="1:13">
      <c r="A160" s="55" t="s">
        <v>182</v>
      </c>
      <c r="B160" s="38" t="s">
        <v>202</v>
      </c>
      <c r="C160" s="76" t="s">
        <v>139</v>
      </c>
      <c r="D160" s="54">
        <v>5</v>
      </c>
      <c r="E160" s="76" t="s">
        <v>139</v>
      </c>
      <c r="F160" s="76" t="s">
        <v>139</v>
      </c>
      <c r="G160" s="76" t="s">
        <v>139</v>
      </c>
      <c r="H160" s="54">
        <v>4.7</v>
      </c>
      <c r="I160" s="76" t="s">
        <v>139</v>
      </c>
      <c r="J160" s="76" t="s">
        <v>139</v>
      </c>
      <c r="K160" s="96"/>
      <c r="L160" s="96"/>
      <c r="M160" s="96"/>
    </row>
    <row r="161" s="1" customFormat="1" spans="1:13">
      <c r="A161" s="55" t="s">
        <v>184</v>
      </c>
      <c r="B161" s="38" t="s">
        <v>203</v>
      </c>
      <c r="C161" s="76" t="s">
        <v>139</v>
      </c>
      <c r="D161" s="54">
        <v>10</v>
      </c>
      <c r="E161" s="76" t="s">
        <v>139</v>
      </c>
      <c r="F161" s="76" t="s">
        <v>139</v>
      </c>
      <c r="G161" s="76" t="s">
        <v>139</v>
      </c>
      <c r="H161" s="54">
        <v>8</v>
      </c>
      <c r="I161" s="76" t="s">
        <v>139</v>
      </c>
      <c r="J161" s="76" t="s">
        <v>139</v>
      </c>
      <c r="K161" s="96"/>
      <c r="L161" s="96"/>
      <c r="M161" s="96"/>
    </row>
    <row r="162" s="1" customFormat="1" ht="3" customHeight="1" spans="1:13">
      <c r="A162" s="110"/>
      <c r="C162" s="111"/>
      <c r="D162" s="112"/>
      <c r="E162" s="112"/>
      <c r="F162" s="112"/>
      <c r="G162" s="113"/>
      <c r="H162" s="113"/>
      <c r="I162" s="113"/>
      <c r="J162" s="113"/>
      <c r="K162" s="96"/>
      <c r="L162" s="96"/>
      <c r="M162" s="96"/>
    </row>
    <row r="163" s="2" customFormat="1" ht="39.75" customHeight="1" spans="1:13">
      <c r="A163" s="114" t="s">
        <v>204</v>
      </c>
      <c r="B163" s="115" t="s">
        <v>205</v>
      </c>
      <c r="C163" s="115"/>
      <c r="F163" s="116" t="s">
        <v>206</v>
      </c>
      <c r="G163" s="116"/>
      <c r="H163" s="116"/>
      <c r="K163" s="117"/>
      <c r="L163" s="117"/>
      <c r="M163" s="117"/>
    </row>
    <row r="164" s="2" customFormat="1" ht="3.75" customHeight="1" spans="1:13">
      <c r="A164" s="118"/>
      <c r="B164" s="119"/>
      <c r="C164" s="119"/>
      <c r="F164" s="120"/>
      <c r="G164" s="120"/>
      <c r="H164" s="121"/>
      <c r="K164" s="117"/>
      <c r="L164" s="117"/>
      <c r="M164" s="117"/>
    </row>
    <row r="165" s="2" customFormat="1" ht="18" hidden="1" customHeight="1" spans="1:13">
      <c r="A165" s="114" t="s">
        <v>207</v>
      </c>
      <c r="B165" s="115" t="s">
        <v>205</v>
      </c>
      <c r="C165" s="115"/>
      <c r="F165" s="122" t="s">
        <v>208</v>
      </c>
      <c r="G165" s="122"/>
      <c r="H165" s="122"/>
      <c r="K165" s="117"/>
      <c r="L165" s="117"/>
      <c r="M165" s="117"/>
    </row>
    <row r="166" s="2" customFormat="1" hidden="1" spans="1:13">
      <c r="A166" s="123"/>
      <c r="F166" s="121"/>
      <c r="G166" s="121"/>
      <c r="H166" s="121"/>
      <c r="K166" s="117"/>
      <c r="L166" s="117"/>
      <c r="M166" s="117"/>
    </row>
    <row r="167" s="2" customFormat="1" ht="18" hidden="1" customHeight="1" spans="1:13">
      <c r="A167" s="114" t="s">
        <v>209</v>
      </c>
      <c r="B167" s="115" t="s">
        <v>205</v>
      </c>
      <c r="C167" s="115"/>
      <c r="F167" s="122" t="s">
        <v>210</v>
      </c>
      <c r="G167" s="122"/>
      <c r="H167" s="122"/>
      <c r="K167" s="117"/>
      <c r="L167" s="117"/>
      <c r="M167" s="117"/>
    </row>
    <row r="168" s="1" customFormat="1" spans="1:13">
      <c r="A168" s="110"/>
      <c r="C168" s="111"/>
      <c r="D168" s="112"/>
      <c r="E168" s="112"/>
      <c r="F168" s="112"/>
      <c r="G168" s="113"/>
      <c r="H168" s="113"/>
      <c r="I168" s="113"/>
      <c r="J168" s="113"/>
      <c r="K168" s="96"/>
      <c r="L168" s="96"/>
      <c r="M168" s="96"/>
    </row>
    <row r="169" s="1" customFormat="1" spans="1:13">
      <c r="A169" s="124"/>
      <c r="F169" s="10" t="s">
        <v>211</v>
      </c>
      <c r="G169" s="10"/>
      <c r="H169" s="10"/>
      <c r="I169" s="10"/>
      <c r="J169" s="10"/>
      <c r="K169" s="96"/>
      <c r="L169" s="96"/>
      <c r="M169" s="96"/>
    </row>
    <row r="170" s="1" customFormat="1" ht="9.95" customHeight="1" spans="1:13">
      <c r="A170" s="124"/>
      <c r="F170" s="3"/>
      <c r="G170" s="3"/>
      <c r="H170" s="3"/>
      <c r="I170" s="3"/>
      <c r="J170" s="3"/>
      <c r="K170" s="96"/>
      <c r="L170" s="96"/>
      <c r="M170" s="96"/>
    </row>
    <row r="171" s="1" customFormat="1" ht="36" customHeight="1" spans="1:13">
      <c r="A171" s="124"/>
      <c r="F171" s="13" t="s">
        <v>212</v>
      </c>
      <c r="G171" s="13"/>
      <c r="H171" s="13"/>
      <c r="I171" s="13"/>
      <c r="J171" s="3"/>
      <c r="K171" s="96"/>
      <c r="L171" s="96"/>
      <c r="M171" s="96"/>
    </row>
    <row r="172" s="1" customFormat="1" ht="35.1" customHeight="1" spans="1:13">
      <c r="A172" s="124"/>
      <c r="F172" s="125" t="s">
        <v>213</v>
      </c>
      <c r="G172" s="125"/>
      <c r="H172" s="125"/>
      <c r="I172" s="125"/>
      <c r="J172" s="125"/>
    </row>
    <row r="173" s="1" customFormat="1" ht="38.1" customHeight="1" spans="1:13">
      <c r="A173" s="124"/>
      <c r="F173" s="126"/>
      <c r="G173" s="127"/>
      <c r="H173" s="3"/>
      <c r="I173" s="3"/>
      <c r="J173" s="3"/>
    </row>
    <row r="174" s="1" customFormat="1" ht="9" customHeight="1" spans="1:13">
      <c r="A174" s="124"/>
      <c r="F174" s="3"/>
      <c r="G174" s="11"/>
      <c r="H174" s="3"/>
      <c r="I174" s="3"/>
      <c r="J174" s="3"/>
    </row>
    <row r="175" s="1" customFormat="1" ht="27.95" customHeight="1" spans="1:13">
      <c r="A175" s="124"/>
      <c r="F175" s="3"/>
      <c r="H175" s="3"/>
      <c r="I175" s="3"/>
      <c r="J175" s="3"/>
    </row>
    <row r="176" s="1" customFormat="1" ht="21.95" customHeight="1" spans="1:13">
      <c r="A176" s="124"/>
      <c r="F176" s="10" t="s">
        <v>211</v>
      </c>
      <c r="G176" s="10"/>
      <c r="H176" s="10"/>
      <c r="I176" s="10"/>
      <c r="J176" s="10"/>
    </row>
    <row r="177" s="1" customFormat="1" ht="2.1" customHeight="1" spans="1:10">
      <c r="A177" s="124"/>
      <c r="F177" s="3"/>
      <c r="G177" s="3"/>
      <c r="H177" s="3"/>
      <c r="I177" s="3"/>
      <c r="J177" s="3"/>
    </row>
    <row r="178" s="1" customFormat="1" ht="32.25" customHeight="1" spans="1:10">
      <c r="A178" s="124"/>
      <c r="F178" s="13" t="s">
        <v>214</v>
      </c>
      <c r="G178" s="13"/>
      <c r="H178" s="13"/>
      <c r="I178" s="13"/>
      <c r="J178" s="3"/>
    </row>
    <row r="179" s="1" customFormat="1" ht="33" customHeight="1" spans="1:10">
      <c r="A179" s="124"/>
      <c r="F179" s="125" t="s">
        <v>215</v>
      </c>
      <c r="G179" s="125"/>
      <c r="H179" s="125"/>
      <c r="I179" s="125"/>
      <c r="J179" s="125"/>
    </row>
    <row r="180" s="1" customFormat="1" ht="39" customHeight="1" spans="1:10">
      <c r="A180" s="124"/>
      <c r="F180" s="126"/>
      <c r="G180" s="126"/>
      <c r="H180" s="3"/>
      <c r="I180" s="3"/>
      <c r="J180" s="3"/>
    </row>
    <row r="181" s="1" customFormat="1" spans="1:10">
      <c r="A181" s="124"/>
      <c r="F181" s="3"/>
      <c r="G181" s="3"/>
      <c r="H181" s="3"/>
      <c r="I181" s="3"/>
      <c r="J181" s="3"/>
    </row>
    <row r="182" s="1" customFormat="1" spans="1:10">
      <c r="A182" s="124"/>
      <c r="F182" s="3"/>
      <c r="G182" s="3"/>
      <c r="H182" s="3"/>
      <c r="I182" s="3"/>
      <c r="J182" s="3"/>
    </row>
    <row r="183" s="1" customFormat="1" spans="1:10">
      <c r="A183" s="124"/>
      <c r="F183" s="3"/>
      <c r="G183" s="3"/>
      <c r="H183" s="3"/>
      <c r="I183" s="3"/>
      <c r="J183" s="3"/>
    </row>
    <row r="184" s="1" customFormat="1" spans="1:10">
      <c r="A184" s="124"/>
      <c r="F184" s="3"/>
      <c r="G184" s="3"/>
      <c r="H184" s="3"/>
      <c r="I184" s="3"/>
      <c r="J184" s="3"/>
    </row>
    <row r="185" s="1" customFormat="1" spans="1:10">
      <c r="A185" s="124"/>
      <c r="F185" s="3"/>
      <c r="G185" s="3"/>
      <c r="H185" s="3"/>
      <c r="I185" s="3"/>
      <c r="J185" s="3"/>
    </row>
    <row r="186" s="1" customFormat="1" spans="1:10">
      <c r="A186" s="124"/>
      <c r="F186" s="3"/>
      <c r="G186" s="3"/>
      <c r="H186" s="3"/>
      <c r="I186" s="3"/>
      <c r="J186" s="3"/>
    </row>
    <row r="187" s="1" customFormat="1" spans="1:10">
      <c r="A187" s="124"/>
      <c r="F187" s="3"/>
      <c r="G187" s="3"/>
      <c r="H187" s="3"/>
      <c r="I187" s="3"/>
      <c r="J187" s="3"/>
    </row>
    <row r="188" s="1" customFormat="1" spans="1:10">
      <c r="A188" s="124"/>
      <c r="F188" s="3"/>
      <c r="G188" s="3"/>
      <c r="H188" s="3"/>
      <c r="I188" s="3"/>
      <c r="J188" s="3"/>
    </row>
    <row r="189" s="1" customFormat="1" spans="1:10">
      <c r="A189" s="124"/>
      <c r="F189" s="3"/>
      <c r="G189" s="3"/>
      <c r="H189" s="3"/>
      <c r="I189" s="3"/>
      <c r="J189" s="3"/>
    </row>
    <row r="190" s="1" customFormat="1" spans="1:10">
      <c r="A190" s="124"/>
      <c r="F190" s="3"/>
      <c r="G190" s="3"/>
      <c r="H190" s="3"/>
      <c r="I190" s="3"/>
      <c r="J190" s="3"/>
    </row>
    <row r="191" s="1" customFormat="1" spans="1:10">
      <c r="A191" s="124"/>
      <c r="F191" s="3"/>
      <c r="G191" s="3"/>
      <c r="H191" s="3"/>
      <c r="I191" s="3"/>
      <c r="J191" s="3"/>
    </row>
    <row r="192" s="1" customFormat="1" spans="1:10">
      <c r="A192" s="124"/>
      <c r="F192" s="3"/>
      <c r="G192" s="3"/>
      <c r="H192" s="3"/>
      <c r="I192" s="3"/>
      <c r="J192" s="3"/>
    </row>
    <row r="193" s="1" customFormat="1" spans="1:10">
      <c r="A193" s="124"/>
      <c r="F193" s="3"/>
      <c r="G193" s="3"/>
      <c r="H193" s="3"/>
      <c r="I193" s="3"/>
      <c r="J193" s="3"/>
    </row>
    <row r="194" s="1" customFormat="1" spans="1:10">
      <c r="A194" s="124"/>
      <c r="F194" s="3"/>
      <c r="G194" s="3"/>
      <c r="H194" s="3"/>
      <c r="I194" s="3"/>
      <c r="J194" s="3"/>
    </row>
    <row r="195" s="1" customFormat="1" spans="1:10">
      <c r="A195" s="124"/>
      <c r="F195" s="3"/>
      <c r="G195" s="3"/>
      <c r="H195" s="3"/>
      <c r="I195" s="3"/>
      <c r="J195" s="3"/>
    </row>
    <row r="196" s="1" customFormat="1" spans="1:10">
      <c r="A196" s="124"/>
      <c r="F196" s="3"/>
      <c r="G196" s="3"/>
      <c r="H196" s="3"/>
      <c r="I196" s="3"/>
      <c r="J196" s="3"/>
    </row>
    <row r="197" s="1" customFormat="1" spans="1:10">
      <c r="A197" s="124"/>
      <c r="F197" s="3"/>
      <c r="G197" s="3"/>
      <c r="H197" s="3"/>
      <c r="I197" s="3"/>
      <c r="J197" s="3"/>
    </row>
    <row r="198" s="1" customFormat="1" spans="1:10">
      <c r="A198" s="124"/>
      <c r="F198" s="3"/>
      <c r="G198" s="3"/>
      <c r="H198" s="3"/>
      <c r="I198" s="3"/>
      <c r="J198" s="3"/>
    </row>
    <row r="199" s="1" customFormat="1" spans="1:10">
      <c r="A199" s="124"/>
      <c r="F199" s="3"/>
      <c r="G199" s="3"/>
      <c r="H199" s="3"/>
      <c r="I199" s="3"/>
      <c r="J199" s="3"/>
    </row>
    <row r="200" s="1" customFormat="1" spans="1:10">
      <c r="A200" s="124"/>
      <c r="F200" s="3"/>
      <c r="G200" s="3"/>
      <c r="H200" s="3"/>
      <c r="I200" s="3"/>
      <c r="J200" s="3"/>
    </row>
    <row r="201" s="1" customFormat="1" spans="1:10">
      <c r="A201" s="124"/>
      <c r="F201" s="3"/>
      <c r="G201" s="3"/>
      <c r="H201" s="3"/>
      <c r="I201" s="3"/>
      <c r="J201" s="3"/>
    </row>
    <row r="202" s="1" customFormat="1" spans="1:10">
      <c r="A202" s="124"/>
      <c r="F202" s="3"/>
      <c r="G202" s="3"/>
      <c r="H202" s="3"/>
      <c r="I202" s="3"/>
      <c r="J202" s="3"/>
    </row>
    <row r="203" s="1" customFormat="1" spans="1:10">
      <c r="A203" s="124"/>
      <c r="F203" s="3"/>
      <c r="G203" s="3"/>
      <c r="H203" s="3"/>
      <c r="I203" s="3"/>
      <c r="J203" s="3"/>
    </row>
    <row r="204" s="1" customFormat="1" spans="1:10">
      <c r="A204" s="124"/>
      <c r="F204" s="3"/>
      <c r="G204" s="3"/>
      <c r="H204" s="3"/>
      <c r="I204" s="3"/>
      <c r="J204" s="3"/>
    </row>
    <row r="205" s="1" customFormat="1" spans="1:10">
      <c r="A205" s="124"/>
      <c r="F205" s="3"/>
      <c r="G205" s="3"/>
      <c r="H205" s="3"/>
      <c r="I205" s="3"/>
      <c r="J205" s="3"/>
    </row>
    <row r="206" s="1" customFormat="1" spans="1:10">
      <c r="A206" s="124"/>
      <c r="F206" s="3"/>
      <c r="G206" s="3"/>
      <c r="H206" s="3"/>
      <c r="I206" s="3"/>
      <c r="J206" s="3"/>
    </row>
    <row r="207" s="1" customFormat="1" spans="1:10">
      <c r="A207" s="124"/>
      <c r="F207" s="3"/>
      <c r="G207" s="3"/>
      <c r="H207" s="3"/>
      <c r="I207" s="3"/>
      <c r="J207" s="3"/>
    </row>
    <row r="208" s="1" customFormat="1" spans="1:10">
      <c r="A208" s="124"/>
      <c r="F208" s="3"/>
      <c r="G208" s="3"/>
      <c r="H208" s="3"/>
      <c r="I208" s="3"/>
      <c r="J208" s="3"/>
    </row>
    <row r="209" s="1" customFormat="1" spans="1:10">
      <c r="A209" s="124"/>
      <c r="F209" s="3"/>
      <c r="G209" s="3"/>
      <c r="H209" s="3"/>
      <c r="I209" s="3"/>
      <c r="J209" s="3"/>
    </row>
    <row r="210" s="1" customFormat="1" spans="1:10">
      <c r="A210" s="124"/>
      <c r="F210" s="3"/>
      <c r="G210" s="3"/>
      <c r="H210" s="3"/>
      <c r="I210" s="3"/>
      <c r="J210" s="3"/>
    </row>
    <row r="211" s="1" customFormat="1" spans="1:10">
      <c r="A211" s="124"/>
      <c r="F211" s="3"/>
      <c r="G211" s="3"/>
      <c r="H211" s="3"/>
      <c r="I211" s="3"/>
      <c r="J211" s="3"/>
    </row>
    <row r="212" s="1" customFormat="1" spans="1:10">
      <c r="A212" s="124"/>
      <c r="F212" s="3"/>
      <c r="G212" s="3"/>
      <c r="H212" s="3"/>
      <c r="I212" s="3"/>
      <c r="J212" s="3"/>
    </row>
    <row r="213" s="1" customFormat="1" spans="1:10">
      <c r="A213" s="124"/>
      <c r="F213" s="3"/>
      <c r="G213" s="3"/>
      <c r="H213" s="3"/>
      <c r="I213" s="3"/>
      <c r="J213" s="3"/>
    </row>
    <row r="214" s="1" customFormat="1" spans="1:10">
      <c r="A214" s="124"/>
      <c r="F214" s="3"/>
      <c r="G214" s="3"/>
      <c r="H214" s="3"/>
      <c r="I214" s="3"/>
      <c r="J214" s="3"/>
    </row>
    <row r="215" s="1" customFormat="1" spans="1:10">
      <c r="A215" s="124"/>
      <c r="F215" s="3"/>
      <c r="G215" s="3"/>
      <c r="H215" s="3"/>
      <c r="I215" s="3"/>
      <c r="J215" s="3"/>
    </row>
    <row r="216" s="1" customFormat="1" spans="1:10">
      <c r="A216" s="124"/>
      <c r="F216" s="3"/>
      <c r="G216" s="3"/>
      <c r="H216" s="3"/>
      <c r="I216" s="3"/>
      <c r="J216" s="3"/>
    </row>
    <row r="217" s="1" customFormat="1" spans="1:10">
      <c r="A217" s="124"/>
      <c r="F217" s="3"/>
      <c r="G217" s="3"/>
      <c r="H217" s="3"/>
      <c r="I217" s="3"/>
      <c r="J217" s="3"/>
    </row>
    <row r="218" s="1" customFormat="1" spans="1:10">
      <c r="A218" s="124"/>
      <c r="F218" s="3"/>
      <c r="G218" s="3"/>
      <c r="H218" s="3"/>
      <c r="I218" s="3"/>
      <c r="J218" s="3"/>
    </row>
    <row r="219" s="1" customFormat="1" spans="1:10">
      <c r="A219" s="124"/>
      <c r="F219" s="3"/>
      <c r="G219" s="3"/>
      <c r="H219" s="3"/>
      <c r="I219" s="3"/>
      <c r="J219" s="3"/>
    </row>
    <row r="220" s="1" customFormat="1" spans="1:10">
      <c r="A220" s="124"/>
      <c r="F220" s="3"/>
      <c r="G220" s="3"/>
      <c r="H220" s="3"/>
      <c r="I220" s="3"/>
      <c r="J220" s="3"/>
    </row>
    <row r="221" s="1" customFormat="1" spans="1:10">
      <c r="A221" s="124"/>
      <c r="F221" s="3"/>
      <c r="G221" s="3"/>
      <c r="H221" s="3"/>
      <c r="I221" s="3"/>
      <c r="J221" s="3"/>
    </row>
    <row r="222" s="1" customFormat="1" spans="1:10">
      <c r="A222" s="124"/>
      <c r="F222" s="3"/>
      <c r="G222" s="3"/>
      <c r="H222" s="3"/>
      <c r="I222" s="3"/>
      <c r="J222" s="3"/>
    </row>
    <row r="223" s="1" customFormat="1" spans="1:10">
      <c r="A223" s="124"/>
      <c r="F223" s="3"/>
      <c r="G223" s="3"/>
      <c r="H223" s="3"/>
      <c r="I223" s="3"/>
      <c r="J223" s="3"/>
    </row>
    <row r="224" s="1" customFormat="1" spans="1:10">
      <c r="A224" s="124"/>
      <c r="F224" s="3"/>
      <c r="G224" s="3"/>
      <c r="H224" s="3"/>
      <c r="I224" s="3"/>
      <c r="J224" s="3"/>
    </row>
    <row r="225" s="1" customFormat="1" spans="1:10">
      <c r="A225" s="124"/>
      <c r="F225" s="3"/>
      <c r="G225" s="3"/>
      <c r="H225" s="3"/>
      <c r="I225" s="3"/>
      <c r="J225" s="3"/>
    </row>
    <row r="226" s="1" customFormat="1" spans="1:10">
      <c r="A226" s="124"/>
      <c r="F226" s="3"/>
      <c r="G226" s="3"/>
      <c r="H226" s="3"/>
      <c r="I226" s="3"/>
      <c r="J226" s="3"/>
    </row>
    <row r="227" s="1" customFormat="1" spans="1:10">
      <c r="A227" s="124"/>
      <c r="F227" s="3"/>
      <c r="G227" s="3"/>
      <c r="H227" s="3"/>
      <c r="I227" s="3"/>
      <c r="J227" s="3"/>
    </row>
    <row r="228" s="1" customFormat="1" spans="1:10">
      <c r="A228" s="124"/>
      <c r="F228" s="3"/>
      <c r="G228" s="3"/>
      <c r="H228" s="3"/>
      <c r="I228" s="3"/>
      <c r="J228" s="3"/>
    </row>
    <row r="229" s="1" customFormat="1" spans="1:10">
      <c r="A229" s="124"/>
      <c r="F229" s="3"/>
      <c r="G229" s="3"/>
      <c r="H229" s="3"/>
      <c r="I229" s="3"/>
      <c r="J229" s="3"/>
    </row>
    <row r="230" s="1" customFormat="1" spans="1:10">
      <c r="A230" s="124"/>
      <c r="F230" s="3"/>
      <c r="G230" s="3"/>
      <c r="H230" s="3"/>
      <c r="I230" s="3"/>
      <c r="J230" s="3"/>
    </row>
    <row r="231" s="1" customFormat="1" spans="1:10">
      <c r="A231" s="124"/>
      <c r="F231" s="3"/>
      <c r="G231" s="3"/>
      <c r="H231" s="3"/>
      <c r="I231" s="3"/>
      <c r="J231" s="3"/>
    </row>
    <row r="232" s="1" customFormat="1" spans="1:10">
      <c r="A232" s="124"/>
      <c r="F232" s="3"/>
      <c r="G232" s="3"/>
      <c r="H232" s="3"/>
      <c r="I232" s="3"/>
      <c r="J232" s="3"/>
    </row>
    <row r="233" s="1" customFormat="1" spans="1:10">
      <c r="A233" s="124"/>
      <c r="F233" s="3"/>
      <c r="G233" s="3"/>
      <c r="H233" s="3"/>
      <c r="I233" s="3"/>
      <c r="J233" s="3"/>
    </row>
    <row r="234" s="1" customFormat="1" spans="1:10">
      <c r="A234" s="124"/>
      <c r="F234" s="3"/>
      <c r="G234" s="3"/>
      <c r="H234" s="3"/>
      <c r="I234" s="3"/>
      <c r="J234" s="3"/>
    </row>
    <row r="235" s="1" customFormat="1" spans="1:10">
      <c r="A235" s="124"/>
      <c r="F235" s="3"/>
      <c r="G235" s="3"/>
      <c r="H235" s="3"/>
      <c r="I235" s="3"/>
      <c r="J235" s="3"/>
    </row>
    <row r="236" s="1" customFormat="1" spans="1:10">
      <c r="A236" s="124"/>
      <c r="F236" s="3"/>
      <c r="G236" s="3"/>
      <c r="H236" s="3"/>
      <c r="I236" s="3"/>
      <c r="J236" s="3"/>
    </row>
    <row r="237" s="1" customFormat="1" spans="1:10">
      <c r="A237" s="124"/>
      <c r="F237" s="3"/>
      <c r="G237" s="3"/>
      <c r="H237" s="3"/>
      <c r="I237" s="3"/>
      <c r="J237" s="3"/>
    </row>
    <row r="238" s="1" customFormat="1" spans="1:10">
      <c r="A238" s="124"/>
      <c r="F238" s="3"/>
      <c r="G238" s="3"/>
      <c r="H238" s="3"/>
      <c r="I238" s="3"/>
      <c r="J238" s="3"/>
    </row>
    <row r="239" s="1" customFormat="1" spans="1:10">
      <c r="A239" s="124"/>
      <c r="F239" s="3"/>
      <c r="G239" s="3"/>
      <c r="H239" s="3"/>
      <c r="I239" s="3"/>
      <c r="J239" s="3"/>
    </row>
    <row r="240" s="1" customFormat="1" spans="1:10">
      <c r="A240" s="124"/>
      <c r="F240" s="3"/>
      <c r="G240" s="3"/>
      <c r="H240" s="3"/>
      <c r="I240" s="3"/>
      <c r="J240" s="3"/>
    </row>
    <row r="241" s="1" customFormat="1" spans="1:10">
      <c r="A241" s="124"/>
      <c r="F241" s="3"/>
      <c r="G241" s="3"/>
      <c r="H241" s="3"/>
      <c r="I241" s="3"/>
      <c r="J241" s="3"/>
    </row>
    <row r="242" s="1" customFormat="1" spans="1:10">
      <c r="A242" s="124"/>
      <c r="F242" s="3"/>
      <c r="G242" s="3"/>
      <c r="H242" s="3"/>
      <c r="I242" s="3"/>
      <c r="J242" s="3"/>
    </row>
    <row r="243" s="1" customFormat="1" spans="1:10">
      <c r="A243" s="124"/>
      <c r="F243" s="3"/>
      <c r="G243" s="3"/>
      <c r="H243" s="3"/>
      <c r="I243" s="3"/>
      <c r="J243" s="3"/>
    </row>
    <row r="244" s="1" customFormat="1" spans="1:10">
      <c r="A244" s="124"/>
      <c r="F244" s="3"/>
      <c r="G244" s="3"/>
      <c r="H244" s="3"/>
      <c r="I244" s="3"/>
      <c r="J244" s="3"/>
    </row>
    <row r="245" s="1" customFormat="1" spans="1:10">
      <c r="A245" s="124"/>
      <c r="F245" s="3"/>
      <c r="G245" s="3"/>
      <c r="H245" s="3"/>
      <c r="I245" s="3"/>
      <c r="J245" s="3"/>
    </row>
    <row r="246" s="1" customFormat="1" spans="1:10">
      <c r="A246" s="124"/>
      <c r="F246" s="3"/>
      <c r="G246" s="3"/>
      <c r="H246" s="3"/>
      <c r="I246" s="3"/>
      <c r="J246" s="3"/>
    </row>
    <row r="247" s="1" customFormat="1" spans="1:10">
      <c r="A247" s="124"/>
      <c r="F247" s="3"/>
      <c r="G247" s="3"/>
      <c r="H247" s="3"/>
      <c r="I247" s="3"/>
      <c r="J247" s="3"/>
    </row>
    <row r="248" s="1" customFormat="1" spans="1:10">
      <c r="A248" s="124"/>
      <c r="F248" s="3"/>
      <c r="G248" s="3"/>
      <c r="H248" s="3"/>
      <c r="I248" s="3"/>
      <c r="J248" s="3"/>
    </row>
    <row r="249" s="1" customFormat="1" spans="1:10">
      <c r="A249" s="124"/>
      <c r="F249" s="3"/>
      <c r="G249" s="3"/>
      <c r="H249" s="3"/>
      <c r="I249" s="3"/>
      <c r="J249" s="3"/>
    </row>
    <row r="250" s="1" customFormat="1" spans="1:10">
      <c r="A250" s="124"/>
      <c r="F250" s="3"/>
      <c r="G250" s="3"/>
      <c r="H250" s="3"/>
      <c r="I250" s="3"/>
      <c r="J250" s="3"/>
    </row>
    <row r="251" s="1" customFormat="1" spans="1:10">
      <c r="A251" s="124"/>
      <c r="F251" s="3"/>
      <c r="G251" s="3"/>
      <c r="H251" s="3"/>
      <c r="I251" s="3"/>
      <c r="J251" s="3"/>
    </row>
    <row r="252" s="1" customFormat="1" spans="1:10">
      <c r="A252" s="124"/>
      <c r="F252" s="3"/>
      <c r="G252" s="3"/>
      <c r="H252" s="3"/>
      <c r="I252" s="3"/>
      <c r="J252" s="3"/>
    </row>
    <row r="253" s="1" customFormat="1" spans="1:10">
      <c r="A253" s="124"/>
      <c r="F253" s="3"/>
      <c r="G253" s="3"/>
      <c r="H253" s="3"/>
      <c r="I253" s="3"/>
      <c r="J253" s="3"/>
    </row>
    <row r="254" s="1" customFormat="1" spans="1:10">
      <c r="A254" s="124"/>
      <c r="F254" s="3"/>
      <c r="G254" s="3"/>
      <c r="H254" s="3"/>
      <c r="I254" s="3"/>
      <c r="J254" s="3"/>
    </row>
    <row r="255" s="1" customFormat="1" spans="1:10">
      <c r="A255" s="124"/>
      <c r="F255" s="3"/>
      <c r="G255" s="3"/>
      <c r="H255" s="3"/>
      <c r="I255" s="3"/>
      <c r="J255" s="3"/>
    </row>
    <row r="256" s="1" customFormat="1" spans="1:10">
      <c r="A256" s="124"/>
      <c r="F256" s="3"/>
      <c r="G256" s="3"/>
      <c r="H256" s="3"/>
      <c r="I256" s="3"/>
      <c r="J256" s="3"/>
    </row>
    <row r="257" s="1" customFormat="1" spans="1:10">
      <c r="A257" s="124"/>
      <c r="F257" s="3"/>
      <c r="G257" s="3"/>
      <c r="H257" s="3"/>
      <c r="I257" s="3"/>
      <c r="J257" s="3"/>
    </row>
    <row r="258" s="1" customFormat="1" spans="1:10">
      <c r="A258" s="124"/>
      <c r="F258" s="3"/>
      <c r="G258" s="3"/>
      <c r="H258" s="3"/>
      <c r="I258" s="3"/>
      <c r="J258" s="3"/>
    </row>
    <row r="259" s="1" customFormat="1" spans="1:10">
      <c r="A259" s="124"/>
      <c r="F259" s="3"/>
      <c r="G259" s="3"/>
      <c r="H259" s="3"/>
      <c r="I259" s="3"/>
      <c r="J259" s="3"/>
    </row>
    <row r="260" s="1" customFormat="1" spans="1:10">
      <c r="A260" s="124"/>
      <c r="F260" s="3"/>
      <c r="G260" s="3"/>
      <c r="H260" s="3"/>
      <c r="I260" s="3"/>
      <c r="J260" s="3"/>
    </row>
    <row r="261" s="1" customFormat="1" spans="1:10">
      <c r="A261" s="124"/>
      <c r="F261" s="3"/>
      <c r="G261" s="3"/>
      <c r="H261" s="3"/>
      <c r="I261" s="3"/>
      <c r="J261" s="3"/>
    </row>
    <row r="262" s="1" customFormat="1" spans="1:10">
      <c r="A262" s="124"/>
      <c r="F262" s="3"/>
      <c r="G262" s="3"/>
      <c r="H262" s="3"/>
      <c r="I262" s="3"/>
      <c r="J262" s="3"/>
    </row>
    <row r="263" s="1" customFormat="1" spans="1:10">
      <c r="A263" s="124"/>
      <c r="F263" s="3"/>
      <c r="G263" s="3"/>
      <c r="H263" s="3"/>
      <c r="I263" s="3"/>
      <c r="J263" s="3"/>
    </row>
    <row r="264" s="1" customFormat="1" spans="1:10">
      <c r="A264" s="124"/>
      <c r="F264" s="3"/>
      <c r="G264" s="3"/>
      <c r="H264" s="3"/>
      <c r="I264" s="3"/>
      <c r="J264" s="3"/>
    </row>
    <row r="265" s="1" customFormat="1" spans="1:10">
      <c r="A265" s="124"/>
      <c r="F265" s="3"/>
      <c r="G265" s="3"/>
      <c r="H265" s="3"/>
      <c r="I265" s="3"/>
      <c r="J265" s="3"/>
    </row>
    <row r="266" s="1" customFormat="1" spans="1:10">
      <c r="A266" s="124"/>
      <c r="F266" s="3"/>
      <c r="G266" s="3"/>
      <c r="H266" s="3"/>
      <c r="I266" s="3"/>
      <c r="J266" s="3"/>
    </row>
    <row r="267" s="1" customFormat="1" spans="1:10">
      <c r="A267" s="124"/>
      <c r="F267" s="3"/>
      <c r="G267" s="3"/>
      <c r="H267" s="3"/>
      <c r="I267" s="3"/>
      <c r="J267" s="3"/>
    </row>
    <row r="268" s="1" customFormat="1" spans="1:10">
      <c r="A268" s="124"/>
      <c r="F268" s="3"/>
      <c r="G268" s="3"/>
      <c r="H268" s="3"/>
      <c r="I268" s="3"/>
      <c r="J268" s="3"/>
    </row>
    <row r="269" s="1" customFormat="1" spans="1:10">
      <c r="A269" s="124"/>
      <c r="F269" s="3"/>
      <c r="G269" s="3"/>
      <c r="H269" s="3"/>
      <c r="I269" s="3"/>
      <c r="J269" s="3"/>
    </row>
    <row r="270" s="1" customFormat="1" spans="1:10">
      <c r="A270" s="124"/>
      <c r="F270" s="3"/>
      <c r="G270" s="3"/>
      <c r="H270" s="3"/>
      <c r="I270" s="3"/>
      <c r="J270" s="3"/>
    </row>
    <row r="271" s="1" customFormat="1" spans="1:10">
      <c r="A271" s="124"/>
      <c r="F271" s="3"/>
      <c r="G271" s="3"/>
      <c r="H271" s="3"/>
      <c r="I271" s="3"/>
      <c r="J271" s="3"/>
    </row>
    <row r="272" s="1" customFormat="1" spans="1:10">
      <c r="A272" s="124"/>
      <c r="F272" s="3"/>
      <c r="G272" s="3"/>
      <c r="H272" s="3"/>
      <c r="I272" s="3"/>
      <c r="J272" s="3"/>
    </row>
    <row r="273" s="1" customFormat="1" spans="1:10">
      <c r="A273" s="124"/>
      <c r="F273" s="3"/>
      <c r="G273" s="3"/>
      <c r="H273" s="3"/>
      <c r="I273" s="3"/>
      <c r="J273" s="3"/>
    </row>
    <row r="274" s="1" customFormat="1" spans="1:10">
      <c r="A274" s="124"/>
      <c r="F274" s="3"/>
      <c r="G274" s="3"/>
      <c r="H274" s="3"/>
      <c r="I274" s="3"/>
      <c r="J274" s="3"/>
    </row>
    <row r="275" s="1" customFormat="1" spans="1:10">
      <c r="A275" s="124"/>
      <c r="F275" s="3"/>
      <c r="G275" s="3"/>
      <c r="H275" s="3"/>
      <c r="I275" s="3"/>
      <c r="J275" s="3"/>
    </row>
    <row r="276" s="1" customFormat="1" spans="1:10">
      <c r="A276" s="124"/>
      <c r="F276" s="3"/>
      <c r="G276" s="3"/>
      <c r="H276" s="3"/>
      <c r="I276" s="3"/>
      <c r="J276" s="3"/>
    </row>
    <row r="277" s="1" customFormat="1" spans="1:10">
      <c r="A277" s="124"/>
      <c r="F277" s="3"/>
      <c r="G277" s="3"/>
      <c r="H277" s="3"/>
      <c r="I277" s="3"/>
      <c r="J277" s="3"/>
    </row>
    <row r="278" s="1" customFormat="1" spans="1:10">
      <c r="A278" s="124"/>
      <c r="F278" s="3"/>
      <c r="G278" s="3"/>
      <c r="H278" s="3"/>
      <c r="I278" s="3"/>
      <c r="J278" s="3"/>
    </row>
    <row r="279" s="1" customFormat="1" spans="1:10">
      <c r="A279" s="124"/>
      <c r="F279" s="3"/>
      <c r="G279" s="3"/>
      <c r="H279" s="3"/>
      <c r="I279" s="3"/>
      <c r="J279" s="3"/>
    </row>
    <row r="280" s="1" customFormat="1" spans="1:10">
      <c r="A280" s="124"/>
      <c r="F280" s="3"/>
      <c r="G280" s="3"/>
      <c r="H280" s="3"/>
      <c r="I280" s="3"/>
      <c r="J280" s="3"/>
    </row>
    <row r="281" s="1" customFormat="1" spans="1:10">
      <c r="A281" s="124"/>
      <c r="F281" s="3"/>
      <c r="G281" s="3"/>
      <c r="H281" s="3"/>
      <c r="I281" s="3"/>
      <c r="J281" s="3"/>
    </row>
    <row r="282" s="1" customFormat="1" spans="1:10">
      <c r="A282" s="124"/>
      <c r="F282" s="3"/>
      <c r="G282" s="3"/>
      <c r="H282" s="3"/>
      <c r="I282" s="3"/>
      <c r="J282" s="3"/>
    </row>
    <row r="283" s="1" customFormat="1" spans="1:10">
      <c r="A283" s="124"/>
      <c r="F283" s="3"/>
      <c r="G283" s="3"/>
      <c r="H283" s="3"/>
      <c r="I283" s="3"/>
      <c r="J283" s="3"/>
    </row>
    <row r="284" s="1" customFormat="1" spans="1:10">
      <c r="A284" s="124"/>
      <c r="F284" s="3"/>
      <c r="G284" s="3"/>
      <c r="H284" s="3"/>
      <c r="I284" s="3"/>
      <c r="J284" s="3"/>
    </row>
    <row r="285" s="1" customFormat="1" spans="1:10">
      <c r="A285" s="124"/>
      <c r="F285" s="3"/>
      <c r="G285" s="3"/>
      <c r="H285" s="3"/>
      <c r="I285" s="3"/>
      <c r="J285" s="3"/>
    </row>
    <row r="286" s="1" customFormat="1" spans="1:10">
      <c r="A286" s="124"/>
      <c r="F286" s="3"/>
      <c r="G286" s="3"/>
      <c r="H286" s="3"/>
      <c r="I286" s="3"/>
      <c r="J286" s="3"/>
    </row>
    <row r="287" s="1" customFormat="1" spans="1:10">
      <c r="A287" s="124"/>
      <c r="F287" s="3"/>
      <c r="G287" s="3"/>
      <c r="H287" s="3"/>
      <c r="I287" s="3"/>
      <c r="J287" s="3"/>
    </row>
    <row r="288" s="1" customFormat="1" spans="1:10">
      <c r="A288" s="124"/>
      <c r="F288" s="3"/>
      <c r="G288" s="3"/>
      <c r="H288" s="3"/>
      <c r="I288" s="3"/>
      <c r="J288" s="3"/>
    </row>
    <row r="289" s="1" customFormat="1" spans="1:10">
      <c r="A289" s="124"/>
      <c r="F289" s="3"/>
      <c r="G289" s="3"/>
      <c r="H289" s="3"/>
      <c r="I289" s="3"/>
      <c r="J289" s="3"/>
    </row>
    <row r="290" s="1" customFormat="1" spans="1:10">
      <c r="A290" s="124"/>
      <c r="F290" s="3"/>
      <c r="G290" s="3"/>
      <c r="H290" s="3"/>
      <c r="I290" s="3"/>
      <c r="J290" s="3"/>
    </row>
    <row r="291" s="1" customFormat="1" spans="1:10">
      <c r="A291" s="124"/>
      <c r="F291" s="3"/>
      <c r="G291" s="3"/>
      <c r="H291" s="3"/>
      <c r="I291" s="3"/>
      <c r="J291" s="3"/>
    </row>
    <row r="292" s="1" customFormat="1" spans="1:10">
      <c r="A292" s="124"/>
      <c r="F292" s="3"/>
      <c r="G292" s="3"/>
      <c r="H292" s="3"/>
      <c r="I292" s="3"/>
      <c r="J292" s="3"/>
    </row>
    <row r="293" s="1" customFormat="1" spans="1:10">
      <c r="A293" s="124"/>
      <c r="F293" s="3"/>
      <c r="G293" s="3"/>
      <c r="H293" s="3"/>
      <c r="I293" s="3"/>
      <c r="J293" s="3"/>
    </row>
    <row r="294" s="1" customFormat="1" spans="1:10">
      <c r="A294" s="124"/>
      <c r="F294" s="3"/>
      <c r="G294" s="3"/>
      <c r="H294" s="3"/>
      <c r="I294" s="3"/>
      <c r="J294" s="3"/>
    </row>
    <row r="295" s="1" customFormat="1" spans="1:10">
      <c r="A295" s="124"/>
      <c r="F295" s="3"/>
      <c r="G295" s="3"/>
      <c r="H295" s="3"/>
      <c r="I295" s="3"/>
      <c r="J295" s="3"/>
    </row>
    <row r="296" s="1" customFormat="1" spans="1:10">
      <c r="A296" s="124"/>
      <c r="F296" s="3"/>
      <c r="G296" s="3"/>
      <c r="H296" s="3"/>
      <c r="I296" s="3"/>
      <c r="J296" s="3"/>
    </row>
    <row r="297" s="1" customFormat="1" spans="1:10">
      <c r="A297" s="124"/>
      <c r="F297" s="3"/>
      <c r="G297" s="3"/>
      <c r="H297" s="3"/>
      <c r="I297" s="3"/>
      <c r="J297" s="3"/>
    </row>
    <row r="298" s="1" customFormat="1" spans="1:10">
      <c r="A298" s="124"/>
      <c r="F298" s="3"/>
      <c r="G298" s="3"/>
      <c r="H298" s="3"/>
      <c r="I298" s="3"/>
      <c r="J298" s="3"/>
    </row>
    <row r="299" s="1" customFormat="1" spans="1:10">
      <c r="A299" s="124"/>
      <c r="F299" s="3"/>
      <c r="G299" s="3"/>
      <c r="H299" s="3"/>
      <c r="I299" s="3"/>
      <c r="J299" s="3"/>
    </row>
    <row r="300" s="1" customFormat="1" spans="1:10">
      <c r="A300" s="124"/>
      <c r="F300" s="3"/>
      <c r="G300" s="3"/>
      <c r="H300" s="3"/>
      <c r="I300" s="3"/>
      <c r="J300" s="3"/>
    </row>
    <row r="301" s="1" customFormat="1" spans="1:10">
      <c r="A301" s="124"/>
      <c r="F301" s="3"/>
      <c r="G301" s="3"/>
      <c r="H301" s="3"/>
      <c r="I301" s="3"/>
      <c r="J301" s="3"/>
    </row>
    <row r="302" s="1" customFormat="1" spans="1:10">
      <c r="A302" s="124"/>
      <c r="F302" s="3"/>
      <c r="G302" s="3"/>
      <c r="H302" s="3"/>
      <c r="I302" s="3"/>
      <c r="J302" s="3"/>
    </row>
    <row r="303" s="1" customFormat="1" spans="1:10">
      <c r="A303" s="124"/>
      <c r="F303" s="3"/>
      <c r="G303" s="3"/>
      <c r="H303" s="3"/>
      <c r="I303" s="3"/>
      <c r="J303" s="3"/>
    </row>
    <row r="304" s="1" customFormat="1" spans="1:10">
      <c r="A304" s="124"/>
      <c r="F304" s="3"/>
      <c r="G304" s="3"/>
      <c r="H304" s="3"/>
      <c r="I304" s="3"/>
      <c r="J304" s="3"/>
    </row>
    <row r="305" s="1" customFormat="1" spans="1:10">
      <c r="A305" s="124"/>
      <c r="F305" s="3"/>
      <c r="G305" s="3"/>
      <c r="H305" s="3"/>
      <c r="I305" s="3"/>
      <c r="J305" s="3"/>
    </row>
    <row r="306" s="1" customFormat="1" spans="1:10">
      <c r="A306" s="124"/>
      <c r="F306" s="3"/>
      <c r="G306" s="3"/>
      <c r="H306" s="3"/>
      <c r="I306" s="3"/>
      <c r="J306" s="3"/>
    </row>
    <row r="307" s="1" customFormat="1" spans="1:10">
      <c r="A307" s="124"/>
      <c r="F307" s="3"/>
      <c r="G307" s="3"/>
      <c r="H307" s="3"/>
      <c r="I307" s="3"/>
      <c r="J307" s="3"/>
    </row>
    <row r="308" s="1" customFormat="1" spans="1:10">
      <c r="A308" s="124"/>
      <c r="F308" s="3"/>
      <c r="G308" s="3"/>
      <c r="H308" s="3"/>
      <c r="I308" s="3"/>
      <c r="J308" s="3"/>
    </row>
    <row r="309" s="1" customFormat="1" spans="1:10">
      <c r="A309" s="124"/>
      <c r="F309" s="3"/>
      <c r="G309" s="3"/>
      <c r="H309" s="3"/>
      <c r="I309" s="3"/>
      <c r="J309" s="3"/>
    </row>
    <row r="310" s="1" customFormat="1" spans="1:10">
      <c r="A310" s="124"/>
      <c r="F310" s="3"/>
      <c r="G310" s="3"/>
      <c r="H310" s="3"/>
      <c r="I310" s="3"/>
      <c r="J310" s="3"/>
    </row>
    <row r="311" s="1" customFormat="1" spans="1:10">
      <c r="A311" s="124"/>
      <c r="F311" s="3"/>
      <c r="G311" s="3"/>
      <c r="H311" s="3"/>
      <c r="I311" s="3"/>
      <c r="J311" s="3"/>
    </row>
    <row r="312" s="1" customFormat="1" spans="1:10">
      <c r="A312" s="124"/>
      <c r="F312" s="3"/>
      <c r="G312" s="3"/>
      <c r="H312" s="3"/>
      <c r="I312" s="3"/>
      <c r="J312" s="3"/>
    </row>
    <row r="313" s="1" customFormat="1" spans="1:10">
      <c r="A313" s="124"/>
      <c r="F313" s="3"/>
      <c r="G313" s="3"/>
      <c r="H313" s="3"/>
      <c r="I313" s="3"/>
      <c r="J313" s="3"/>
    </row>
    <row r="314" s="1" customFormat="1" spans="1:10">
      <c r="A314" s="124"/>
      <c r="F314" s="3"/>
      <c r="G314" s="3"/>
      <c r="H314" s="3"/>
      <c r="I314" s="3"/>
      <c r="J314" s="3"/>
    </row>
    <row r="315" s="1" customFormat="1" spans="1:10">
      <c r="A315" s="124"/>
      <c r="F315" s="3"/>
      <c r="G315" s="3"/>
      <c r="H315" s="3"/>
      <c r="I315" s="3"/>
      <c r="J315" s="3"/>
    </row>
    <row r="316" s="1" customFormat="1" spans="1:10">
      <c r="A316" s="124"/>
      <c r="F316" s="3"/>
      <c r="G316" s="3"/>
      <c r="H316" s="3"/>
      <c r="I316" s="3"/>
      <c r="J316" s="3"/>
    </row>
    <row r="317" s="1" customFormat="1" spans="1:10">
      <c r="A317" s="124"/>
      <c r="F317" s="3"/>
      <c r="G317" s="3"/>
      <c r="H317" s="3"/>
      <c r="I317" s="3"/>
      <c r="J317" s="3"/>
    </row>
    <row r="318" s="1" customFormat="1" spans="1:10">
      <c r="A318" s="124"/>
      <c r="F318" s="3"/>
      <c r="G318" s="3"/>
      <c r="H318" s="3"/>
      <c r="I318" s="3"/>
      <c r="J318" s="3"/>
    </row>
    <row r="319" s="1" customFormat="1" spans="1:10">
      <c r="A319" s="124"/>
      <c r="F319" s="3"/>
      <c r="G319" s="3"/>
      <c r="H319" s="3"/>
      <c r="I319" s="3"/>
      <c r="J319" s="3"/>
    </row>
  </sheetData>
  <mergeCells count="67">
    <mergeCell ref="G1:J1"/>
    <mergeCell ref="G2:J2"/>
    <mergeCell ref="G3:J3"/>
    <mergeCell ref="G4:J4"/>
    <mergeCell ref="G5:H5"/>
    <mergeCell ref="G8:J8"/>
    <mergeCell ref="G9:J9"/>
    <mergeCell ref="G10:J10"/>
    <mergeCell ref="G11:J11"/>
    <mergeCell ref="G12:J12"/>
    <mergeCell ref="G13:J13"/>
    <mergeCell ref="A16:B16"/>
    <mergeCell ref="G16:J16"/>
    <mergeCell ref="H17:I17"/>
    <mergeCell ref="A18:B18"/>
    <mergeCell ref="H18:I18"/>
    <mergeCell ref="A19:B19"/>
    <mergeCell ref="G20:J20"/>
    <mergeCell ref="A21:B21"/>
    <mergeCell ref="G22:J22"/>
    <mergeCell ref="A23:B23"/>
    <mergeCell ref="G23:J23"/>
    <mergeCell ref="G25:J25"/>
    <mergeCell ref="H26:J26"/>
    <mergeCell ref="B29:F29"/>
    <mergeCell ref="I29:J29"/>
    <mergeCell ref="B30:F30"/>
    <mergeCell ref="B31:F31"/>
    <mergeCell ref="B32:F32"/>
    <mergeCell ref="B33:F33"/>
    <mergeCell ref="B34:F34"/>
    <mergeCell ref="B35:F35"/>
    <mergeCell ref="B36:F36"/>
    <mergeCell ref="G36:I36"/>
    <mergeCell ref="B37:F37"/>
    <mergeCell ref="G37:I37"/>
    <mergeCell ref="B38:F38"/>
    <mergeCell ref="B39:F39"/>
    <mergeCell ref="B40:F40"/>
    <mergeCell ref="B41:F41"/>
    <mergeCell ref="A45:J45"/>
    <mergeCell ref="A47:J47"/>
    <mergeCell ref="C49:F49"/>
    <mergeCell ref="G49:J49"/>
    <mergeCell ref="A52:J52"/>
    <mergeCell ref="A96:J96"/>
    <mergeCell ref="A101:I101"/>
    <mergeCell ref="A114:G114"/>
    <mergeCell ref="A125:J125"/>
    <mergeCell ref="A130:J130"/>
    <mergeCell ref="A138:J138"/>
    <mergeCell ref="B163:C163"/>
    <mergeCell ref="F163:H163"/>
    <mergeCell ref="B164:C164"/>
    <mergeCell ref="F164:G164"/>
    <mergeCell ref="B165:C165"/>
    <mergeCell ref="F165:H165"/>
    <mergeCell ref="B167:C167"/>
    <mergeCell ref="F167:H167"/>
    <mergeCell ref="F169:J169"/>
    <mergeCell ref="F171:I171"/>
    <mergeCell ref="F172:J172"/>
    <mergeCell ref="F176:J176"/>
    <mergeCell ref="F178:I178"/>
    <mergeCell ref="F179:J179"/>
    <mergeCell ref="A49:A50"/>
    <mergeCell ref="B49:B50"/>
  </mergeCells>
  <pageMargins left="0.984251968503937" right="0.393700787401575" top="0.78740157480315" bottom="0.78740157480315" header="0.393700787401575" footer="0.196850393700787"/>
  <pageSetup paperSize="9" scale="52" orientation="landscape" verticalDpi="300"/>
  <headerFooter alignWithMargins="0"/>
  <rowBreaks count="4" manualBreakCount="4">
    <brk id="46" max="9" man="1"/>
    <brk id="80" max="9" man="1"/>
    <brk id="112" max="9" man="1"/>
    <brk id="15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звіт фін план 2 кв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Finance</cp:lastModifiedBy>
  <dcterms:created xsi:type="dcterms:W3CDTF">2023-05-25T08:33:00Z</dcterms:created>
  <cp:lastPrinted>2023-06-14T09:25:00Z</cp:lastPrinted>
  <dcterms:modified xsi:type="dcterms:W3CDTF">2026-07-16T07:03:38Z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AE147224E8654E90B99EE4204FCF0896_12</vt:lpwstr>
  </property>
  <property fmtid="{D5CDD505-2E9C-101B-9397-08002B2CF9AE}" pid="3" name="KSOProductBuildVer">
    <vt:lpwstr>1033-12.1.0.26880</vt:lpwstr>
  </property>
  <property fmtid="{D5CDD505-2E9C-101B-9397-08002B2CF9AE}" pid="4" name="CalculationRule">
    <vt:i4>0</vt:i4>
  </property>
</Properties>
</file>